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9465" activeTab="0"/>
  </bookViews>
  <sheets>
    <sheet name="Year 1" sheetId="1" r:id="rId1"/>
  </sheets>
  <definedNames>
    <definedName name="_xlnm.Print_Area" localSheetId="0">'Year 1'!$A$3:$N$200</definedName>
    <definedName name="region1" localSheetId="0">'Year 1'!$A$14:$R$55</definedName>
    <definedName name="region1">#REF!</definedName>
    <definedName name="region2" localSheetId="0">'Year 1'!$A$138:$F$143</definedName>
    <definedName name="region2">#REF!</definedName>
    <definedName name="region3" localSheetId="0">'Year 1'!$B$123:$G$134</definedName>
    <definedName name="region3">#REF!</definedName>
    <definedName name="region4" localSheetId="0">'Year 1'!$A$101:$H$112</definedName>
    <definedName name="region4">#REF!</definedName>
    <definedName name="region5" localSheetId="0">'Year 1'!$A$113:$H$119</definedName>
    <definedName name="region5">#REF!</definedName>
    <definedName name="region6" localSheetId="0">'Year 1'!$A$82:$F$95</definedName>
    <definedName name="region6">#REF!</definedName>
    <definedName name="region7" localSheetId="0">'Year 1'!$L$195:$N$199</definedName>
    <definedName name="region7">#REF!</definedName>
    <definedName name="TitleRegion1.A8.N48.1">#REF!</definedName>
    <definedName name="TitleRegion1.A8.N48.2">'Year 1'!$A$14</definedName>
    <definedName name="TitleRegion10.D108.E119.1">#REF!</definedName>
    <definedName name="TitleRegion10.D108.E119.2">'Year 1'!$F$123</definedName>
    <definedName name="TitleRegion11.A123.C128.1">#REF!</definedName>
    <definedName name="TitleRegion11.A123.C128.2">'Year 1'!$A$138</definedName>
    <definedName name="TitleRegion12.E123.G128.1">#REF!</definedName>
    <definedName name="TitleRegion12.E123.G128.2">'Year 1'!$E$138</definedName>
    <definedName name="TitleRegion13.A133.D140.1">#REF!</definedName>
    <definedName name="TitleRegion13.A133.D140.2">'Year 1'!$A$148</definedName>
    <definedName name="TitleRegion14.G132.H136.1">#REF!</definedName>
    <definedName name="TitleRegion14.G132.H136.2">'Year 1'!$G$147</definedName>
    <definedName name="TitleRegion15.K133.L140.1">#REF!</definedName>
    <definedName name="TitleRegion15.K133.L140.2">'Year 1'!$K$148</definedName>
    <definedName name="TitleRegion16.A144.J149.1">#REF!</definedName>
    <definedName name="TitleRegion16.A144.J149.2">'Year 1'!$A$159</definedName>
    <definedName name="TitleRegion17.A156.C159.1">#REF!</definedName>
    <definedName name="TitleRegion17.A156.C159.2">'Year 1'!$A$171</definedName>
    <definedName name="TitleRegion18.E156.G162.1">#REF!</definedName>
    <definedName name="TitleRegion18.E156.G162.2">'Year 1'!$E$171</definedName>
    <definedName name="TitleRegion19.I156.J160.1">#REF!</definedName>
    <definedName name="TitleRegion19.I156.J160.2">'Year 1'!$I$171</definedName>
    <definedName name="TitleRegion2.A59.G64.1">#REF!</definedName>
    <definedName name="TitleRegion2.A59.G64.2">'Year 1'!$A$67</definedName>
    <definedName name="TitleRegion20.B169.D183.1">#REF!</definedName>
    <definedName name="TitleRegion20.B169.D183.2">'Year 1'!$B$184</definedName>
    <definedName name="TitleRegion21.G169.H183.1">#REF!</definedName>
    <definedName name="TitleRegion21.G169.H183.2">'Year 1'!$G$184</definedName>
    <definedName name="TitleRegion22.I169.J183.1">#REF!</definedName>
    <definedName name="TitleRegion22.I169.J183.2">'Year 1'!$I$184</definedName>
    <definedName name="TitleRegion23.M169.N183.1">#REF!</definedName>
    <definedName name="TitleRegion23.M169.N183.2">'Year 1'!$M$184</definedName>
    <definedName name="TitleRegion3.A65.G70.1">#REF!</definedName>
    <definedName name="TitleRegion3.A65.G70.2">'Year 1'!$A$73</definedName>
    <definedName name="TitleRegion4.A74.B87.1">#REF!</definedName>
    <definedName name="TitleRegion4.A74.B87.2">'Year 1'!$A$82</definedName>
    <definedName name="TitleRegion5.D74.E87.1">#REF!</definedName>
    <definedName name="TitleRegion5.D74.E87.2">'Year 1'!$D$82</definedName>
    <definedName name="TitleRegion6.G74.H87.1">#REF!</definedName>
    <definedName name="TitleRegion6.G74.H87.2">'Year 1'!$G$82</definedName>
    <definedName name="TitleRegion7.A92.F99.2">'Year 1'!$A$101</definedName>
    <definedName name="TitleRegion7.A92.G99.1">#REF!</definedName>
    <definedName name="TitleRegion8.A100.F104.2">'Year 1'!$A$113</definedName>
    <definedName name="TitleRegion8.A100.G104.1">#REF!</definedName>
    <definedName name="TitleRegion9.A108.B119.1">#REF!</definedName>
    <definedName name="TitleRegion9.A108.B119.2">'Year 1'!$B$123</definedName>
  </definedNames>
  <calcPr fullCalcOnLoad="1"/>
</workbook>
</file>

<file path=xl/comments1.xml><?xml version="1.0" encoding="utf-8"?>
<comments xmlns="http://schemas.openxmlformats.org/spreadsheetml/2006/main">
  <authors>
    <author>jennbond</author>
    <author>Brian J McFarlane</author>
    <author>Crystal Welliver</author>
    <author>Sarah R. Zangrillo</author>
  </authors>
  <commentList>
    <comment ref="F14" authorId="0">
      <text>
        <r>
          <rPr>
            <sz val="12"/>
            <rFont val="Tahoma"/>
            <family val="2"/>
          </rPr>
          <t>Look personnel type up in table below</t>
        </r>
      </text>
    </comment>
    <comment ref="G14" authorId="0">
      <text>
        <r>
          <rPr>
            <sz val="12"/>
            <rFont val="Tahoma"/>
            <family val="2"/>
          </rPr>
          <t>Check with home department to determine if year 1 inflation figure is appropriate.</t>
        </r>
      </text>
    </comment>
    <comment ref="H159" authorId="0">
      <text>
        <r>
          <rPr>
            <sz val="12"/>
            <rFont val="Tahoma"/>
            <family val="2"/>
          </rPr>
          <t>Running total of subcontract amount.</t>
        </r>
      </text>
    </comment>
    <comment ref="D159" authorId="0">
      <text>
        <r>
          <rPr>
            <sz val="12"/>
            <rFont val="Tahoma"/>
            <family val="2"/>
          </rPr>
          <t xml:space="preserve">F&amp;A Costs paid to subcontract entity.  Check with business official for correct amount.
</t>
        </r>
      </text>
    </comment>
    <comment ref="J159" authorId="0">
      <text>
        <r>
          <rPr>
            <sz val="12"/>
            <rFont val="Tahoma"/>
            <family val="2"/>
          </rPr>
          <t xml:space="preserve">Grants paying full indirect costs are only charged  indirect costs on the first $25,000.  This column calculates the amount that will be added to the base for this subcontract.
</t>
        </r>
      </text>
    </comment>
    <comment ref="L58" authorId="0">
      <text>
        <r>
          <rPr>
            <sz val="12"/>
            <rFont val="Tahoma"/>
            <family val="2"/>
          </rPr>
          <t>For all non-federal grants, this must be set to "No."
As a default, set this to "No."  If your salaries are over a cap, NIH will decrease the award by the required amount.  
If this extra amount causes you to be over the limit for your budget, set the amount to "Yes" and the spreadsheet will calculate the requested salary based on the cap.</t>
        </r>
        <r>
          <rPr>
            <sz val="8"/>
            <rFont val="Tahoma"/>
            <family val="2"/>
          </rPr>
          <t xml:space="preserve">
</t>
        </r>
      </text>
    </comment>
    <comment ref="A28" authorId="0">
      <text>
        <r>
          <rPr>
            <sz val="12"/>
            <rFont val="Tahoma"/>
            <family val="2"/>
          </rPr>
          <t>Enter employees who will have a graduate school-regulated position only.  Research nurses or other classifications should be entered under "Other Personnel."</t>
        </r>
        <r>
          <rPr>
            <sz val="8"/>
            <rFont val="Tahoma"/>
            <family val="2"/>
          </rPr>
          <t xml:space="preserve">
</t>
        </r>
      </text>
    </comment>
    <comment ref="C29" authorId="0">
      <text>
        <r>
          <rPr>
            <sz val="12"/>
            <rFont val="Tahoma"/>
            <family val="2"/>
          </rPr>
          <t>Schedule 1: Tuition is paid.
Schedule 2: Tuition is not paid.
All full-time (50%) graduate students must be entered as Schedule 1.  
Part-time (Less than 50%) graduate students may be entered as schedule 1 (assuming they will find a supplemental appointment) or 2 (paying them a higher rate since they are not paid tuition.</t>
        </r>
        <r>
          <rPr>
            <sz val="8"/>
            <rFont val="Tahoma"/>
            <family val="2"/>
          </rPr>
          <t xml:space="preserve">
</t>
        </r>
      </text>
    </comment>
    <comment ref="F29" authorId="0">
      <text>
        <r>
          <rPr>
            <sz val="12"/>
            <rFont val="Tahoma"/>
            <family val="2"/>
          </rPr>
          <t>See TA/RA/SA types table below.</t>
        </r>
        <r>
          <rPr>
            <sz val="8"/>
            <rFont val="Tahoma"/>
            <family val="2"/>
          </rPr>
          <t xml:space="preserve">
</t>
        </r>
      </text>
    </comment>
    <comment ref="E67" authorId="0">
      <text>
        <r>
          <rPr>
            <sz val="12"/>
            <rFont val="Tahoma"/>
            <family val="2"/>
          </rPr>
          <t xml:space="preserve">Amount needed for point to point. (e.g. airfare)
</t>
        </r>
      </text>
    </comment>
    <comment ref="F67" authorId="0">
      <text>
        <r>
          <rPr>
            <sz val="12"/>
            <rFont val="Tahoma"/>
            <family val="2"/>
          </rPr>
          <t xml:space="preserve">Amount needed during stay. (e.g. hotel, food.)  City specific rates are available on travel webpage.
</t>
        </r>
      </text>
    </comment>
    <comment ref="D84" authorId="0">
      <text>
        <r>
          <rPr>
            <sz val="12"/>
            <rFont val="Tahoma"/>
            <family val="2"/>
          </rPr>
          <t xml:space="preserve">Personal subscriptions are not allowed on grants.  Subscriptions are only allowed if membership reduces cost of other grant activities.
</t>
        </r>
      </text>
    </comment>
    <comment ref="D88" authorId="0">
      <text>
        <r>
          <rPr>
            <sz val="12"/>
            <rFont val="Tahoma"/>
            <family val="2"/>
          </rPr>
          <t xml:space="preserve">All equipment purchased in the 06 category should include an annual maintenance fee equal to 10% of the total cost.
</t>
        </r>
      </text>
    </comment>
    <comment ref="D90" authorId="0">
      <text>
        <r>
          <rPr>
            <sz val="12"/>
            <rFont val="Tahoma"/>
            <family val="2"/>
          </rPr>
          <t>Use only for irregular services such as database creation or special installations.  Check with NS help first to ensure that this is not a cost covered by their regular maintenance.</t>
        </r>
      </text>
    </comment>
    <comment ref="B124" authorId="0">
      <text>
        <r>
          <rPr>
            <sz val="12"/>
            <rFont val="Tahoma"/>
            <family val="2"/>
          </rPr>
          <t xml:space="preserve">These costs are only allowed on grants if they can be only used for one grant and do not duplicate supplies provided by the department.
</t>
        </r>
      </text>
    </comment>
    <comment ref="A147" authorId="0">
      <text>
        <r>
          <rPr>
            <sz val="12"/>
            <rFont val="Tahoma"/>
            <family val="2"/>
          </rPr>
          <t xml:space="preserve">Stipends are separate from personnel costs and only allowed when specifically noted in the Funding Opportunity.  Refer to the FO to determine the amount.
</t>
        </r>
      </text>
    </comment>
    <comment ref="K147" authorId="0">
      <text>
        <r>
          <rPr>
            <sz val="12"/>
            <rFont val="Tahoma"/>
            <family val="2"/>
          </rPr>
          <t>Enter scholarships or grants that will be awarded.</t>
        </r>
      </text>
    </comment>
    <comment ref="B172" authorId="0">
      <text>
        <r>
          <rPr>
            <sz val="12"/>
            <rFont val="Tahoma"/>
            <family val="2"/>
          </rPr>
          <t xml:space="preserve">Choose from "Base types" table (second to the right.)  Select the type that describes how the funding agency will calculate indirect costs.
</t>
        </r>
      </text>
    </comment>
    <comment ref="B173" authorId="0">
      <text>
        <r>
          <rPr>
            <sz val="12"/>
            <rFont val="Tahoma"/>
            <family val="2"/>
          </rPr>
          <t xml:space="preserve">Choose from "IDC type" table (first on the right.)  Enter the number for the idc type that best describes the type of grant.
</t>
        </r>
      </text>
    </comment>
    <comment ref="G175" authorId="0">
      <text>
        <r>
          <rPr>
            <sz val="12"/>
            <rFont val="Tahoma"/>
            <family val="2"/>
          </rPr>
          <t>If the training grant activities include actions that are part of the normal teaching at UW, the F&amp;A costs are often restricted to 8%.  Refer to the funding opportunity for the appropriate rate.</t>
        </r>
      </text>
    </comment>
    <comment ref="D99" authorId="0">
      <text>
        <r>
          <rPr>
            <sz val="12"/>
            <rFont val="Tahoma"/>
            <family val="2"/>
          </rPr>
          <t>Amount needed for point to point. (e.g. airfare)</t>
        </r>
        <r>
          <rPr>
            <sz val="8"/>
            <rFont val="Tahoma"/>
            <family val="2"/>
          </rPr>
          <t xml:space="preserve">
</t>
        </r>
      </text>
    </comment>
    <comment ref="E99" authorId="0">
      <text>
        <r>
          <rPr>
            <sz val="12"/>
            <rFont val="Tahoma"/>
            <family val="2"/>
          </rPr>
          <t>Amount needed during stay. (e.g. hotel, food.)  City specific rates are available on travel webpage.</t>
        </r>
        <r>
          <rPr>
            <sz val="8"/>
            <rFont val="Tahoma"/>
            <family val="2"/>
          </rPr>
          <t xml:space="preserve">
</t>
        </r>
      </text>
    </comment>
    <comment ref="G60" authorId="0">
      <text>
        <r>
          <rPr>
            <sz val="12"/>
            <rFont val="Tahoma"/>
            <family val="2"/>
          </rPr>
          <t xml:space="preserve">All DNP students who have not yet taken their exams.
</t>
        </r>
      </text>
    </comment>
    <comment ref="G61" authorId="0">
      <text>
        <r>
          <rPr>
            <sz val="12"/>
            <rFont val="Tahoma"/>
            <family val="2"/>
          </rPr>
          <t xml:space="preserve">DNP students who have passed their exams and are at the candidate level.  </t>
        </r>
      </text>
    </comment>
    <comment ref="G62" authorId="0">
      <text>
        <r>
          <rPr>
            <sz val="12"/>
            <rFont val="Tahoma"/>
            <family val="2"/>
          </rPr>
          <t xml:space="preserve">All PhD students who have not yet taken their exams.
</t>
        </r>
      </text>
    </comment>
    <comment ref="G63" authorId="0">
      <text>
        <r>
          <rPr>
            <sz val="12"/>
            <rFont val="Tahoma"/>
            <family val="2"/>
          </rPr>
          <t xml:space="preserve">PhD students who have passed their exams and are at the candidate level.  </t>
        </r>
      </text>
    </comment>
    <comment ref="C63" authorId="0">
      <text>
        <r>
          <rPr>
            <sz val="10"/>
            <rFont val="Tahoma"/>
            <family val="2"/>
          </rPr>
          <t>This rate is for Post-Doctoral Trainees.  Please double check the appointment type and the rate.</t>
        </r>
      </text>
    </comment>
    <comment ref="H14" authorId="1">
      <text>
        <r>
          <rPr>
            <sz val="12"/>
            <rFont val="Arial"/>
            <family val="2"/>
          </rPr>
          <t>Currently, NIH only allows 2% on competing grants.  However, there is a chance that this will not continue in the future.  Please review the length of your grant and determine which between-year inflation is best.</t>
        </r>
      </text>
    </comment>
    <comment ref="G172" authorId="2">
      <text>
        <r>
          <rPr>
            <sz val="9"/>
            <rFont val="Tahoma"/>
            <family val="2"/>
          </rPr>
          <t>The indirect cost rate for each year should be appropriate for the year when we believe the funding will be received.  Rates are as follows:
7/1/12 – 6/30/17; 54.5%
7/1/17 – 6/30/18; 55%
7/1/18 – 6/30/20; 55.5%
If awarded, the budget will be adjusted to reflect our federal agreement. The budget justification should make that clear.</t>
        </r>
      </text>
    </comment>
    <comment ref="J62" authorId="3">
      <text>
        <r>
          <rPr>
            <b/>
            <sz val="9"/>
            <rFont val="Tahoma"/>
            <family val="2"/>
          </rPr>
          <t>Sarah R. Zangrillo:</t>
        </r>
        <r>
          <rPr>
            <sz val="9"/>
            <rFont val="Tahoma"/>
            <family val="2"/>
          </rPr>
          <t xml:space="preserve">
Resident Graduate Tier 3</t>
        </r>
      </text>
    </comment>
    <comment ref="D91" authorId="3">
      <text>
        <r>
          <rPr>
            <b/>
            <sz val="9"/>
            <rFont val="Tahoma"/>
            <family val="2"/>
          </rPr>
          <t>Sarah R. Zangrillo:</t>
        </r>
        <r>
          <rPr>
            <sz val="9"/>
            <rFont val="Tahoma"/>
            <family val="2"/>
          </rPr>
          <t xml:space="preserve">
Maseno Ethics and Research Committee
</t>
        </r>
      </text>
    </comment>
    <comment ref="J60" authorId="3">
      <text>
        <r>
          <rPr>
            <b/>
            <sz val="9"/>
            <rFont val="Tahoma"/>
            <family val="0"/>
          </rPr>
          <t>Sarah R. Zangrillo:</t>
        </r>
        <r>
          <rPr>
            <sz val="9"/>
            <rFont val="Tahoma"/>
            <family val="0"/>
          </rPr>
          <t xml:space="preserve">
Quarterly Tuition/3 mos</t>
        </r>
      </text>
    </comment>
  </commentList>
</comments>
</file>

<file path=xl/sharedStrings.xml><?xml version="1.0" encoding="utf-8"?>
<sst xmlns="http://schemas.openxmlformats.org/spreadsheetml/2006/main" count="327" uniqueCount="227">
  <si>
    <t>NAME</t>
  </si>
  <si>
    <t>Year</t>
  </si>
  <si>
    <t>GRANT</t>
  </si>
  <si>
    <t>Direct</t>
  </si>
  <si>
    <t>Target</t>
  </si>
  <si>
    <t>to</t>
  </si>
  <si>
    <t>Direct &amp; Indirect</t>
  </si>
  <si>
    <t>Difference</t>
  </si>
  <si>
    <t>PERSONNEL (01,07)</t>
  </si>
  <si>
    <t>Categories and subtotals are for the SF 424 form.  Do not change titles unless you are using a different form.</t>
  </si>
  <si>
    <t>Key Personnel</t>
  </si>
  <si>
    <t>Name</t>
  </si>
  <si>
    <t>Position</t>
  </si>
  <si>
    <t>Monthly Salary</t>
  </si>
  <si>
    <t>Months</t>
  </si>
  <si>
    <t>%</t>
  </si>
  <si>
    <t>Benefit Type</t>
  </si>
  <si>
    <t>Year 1 Inflation</t>
  </si>
  <si>
    <t>Other Yrs Inflation</t>
  </si>
  <si>
    <t>Cal. Months</t>
  </si>
  <si>
    <t>Req. Salary</t>
  </si>
  <si>
    <t xml:space="preserve">Fringe </t>
  </si>
  <si>
    <t>Total</t>
  </si>
  <si>
    <t xml:space="preserve"> </t>
  </si>
  <si>
    <t>Subtotal</t>
  </si>
  <si>
    <t>Post-Doc Associates</t>
  </si>
  <si>
    <t>Undergraduates</t>
  </si>
  <si>
    <t>TOTAL</t>
  </si>
  <si>
    <t>Type 1</t>
  </si>
  <si>
    <t>Faculty</t>
  </si>
  <si>
    <t>Type 2</t>
  </si>
  <si>
    <t>Class. Staff</t>
  </si>
  <si>
    <t>Type 3</t>
  </si>
  <si>
    <t>Hourly</t>
  </si>
  <si>
    <t>Type 4</t>
  </si>
  <si>
    <t>TA/RA/SA</t>
  </si>
  <si>
    <t>Type 5</t>
  </si>
  <si>
    <t>Prof. Staff</t>
  </si>
  <si>
    <t>Type 6</t>
  </si>
  <si>
    <t>CONSULTANT (02)</t>
  </si>
  <si>
    <t>Days/Hours</t>
  </si>
  <si>
    <t>Rate</t>
  </si>
  <si>
    <t>Fee</t>
  </si>
  <si>
    <t>Travel</t>
  </si>
  <si>
    <t>PerDiem</t>
  </si>
  <si>
    <t>Human Subject Payments</t>
  </si>
  <si>
    <t>#</t>
  </si>
  <si>
    <t>Amount</t>
  </si>
  <si>
    <t xml:space="preserve">Total </t>
  </si>
  <si>
    <t>subtotal</t>
  </si>
  <si>
    <t>OTHER (03)</t>
  </si>
  <si>
    <t>Item</t>
  </si>
  <si>
    <t>Off-Campus Costs</t>
  </si>
  <si>
    <t>Telecomm</t>
  </si>
  <si>
    <t>Advertise</t>
  </si>
  <si>
    <t>Long dist.</t>
  </si>
  <si>
    <t>Subscripts</t>
  </si>
  <si>
    <t>Hardware</t>
  </si>
  <si>
    <t>Transcribe</t>
  </si>
  <si>
    <t>Rent</t>
  </si>
  <si>
    <t>Other</t>
  </si>
  <si>
    <t>Mailing</t>
  </si>
  <si>
    <t>Conference Fee</t>
  </si>
  <si>
    <t>Letters</t>
  </si>
  <si>
    <t>Maintenance</t>
  </si>
  <si>
    <t>Packages</t>
  </si>
  <si>
    <t>Lab Fees</t>
  </si>
  <si>
    <t>Mail Svcs</t>
  </si>
  <si>
    <t>Computer Svcs</t>
  </si>
  <si>
    <t>Publishing</t>
  </si>
  <si>
    <t>Copying</t>
  </si>
  <si>
    <t>Printing</t>
  </si>
  <si>
    <t>TRAVEL (04)</t>
  </si>
  <si>
    <t>Foreign</t>
  </si>
  <si>
    <t>Dest.</t>
  </si>
  <si>
    <t>Domestic, Canada, Mexico</t>
  </si>
  <si>
    <t>Local</t>
  </si>
  <si>
    <t># Trips</t>
  </si>
  <si>
    <t>AvgMiles</t>
  </si>
  <si>
    <t>Rate/Mi.</t>
  </si>
  <si>
    <t>Office</t>
  </si>
  <si>
    <t>Computers</t>
  </si>
  <si>
    <t>Books</t>
  </si>
  <si>
    <t>Laptops</t>
  </si>
  <si>
    <t>Reprints</t>
  </si>
  <si>
    <t>Printer</t>
  </si>
  <si>
    <t>Blank Media</t>
  </si>
  <si>
    <t>Other computing</t>
  </si>
  <si>
    <t>Chemicals</t>
  </si>
  <si>
    <t>Software</t>
  </si>
  <si>
    <t>Bio-Assays</t>
  </si>
  <si>
    <t>Vivarium</t>
  </si>
  <si>
    <t>STUDENT COSTS (08)</t>
  </si>
  <si>
    <t>Stipends</t>
  </si>
  <si>
    <t>TA/RA/SA Tuition</t>
  </si>
  <si>
    <t>Annual Amt.</t>
  </si>
  <si>
    <t># of Trainees</t>
  </si>
  <si>
    <t>Tuition</t>
  </si>
  <si>
    <t>Subtotals</t>
  </si>
  <si>
    <t>SUBCONTRACTS</t>
  </si>
  <si>
    <t>Previous</t>
  </si>
  <si>
    <t>Amt Subject</t>
  </si>
  <si>
    <t>Entity</t>
  </si>
  <si>
    <t>Dir. Costs</t>
  </si>
  <si>
    <t>IDC</t>
  </si>
  <si>
    <t>All Yrs total</t>
  </si>
  <si>
    <t>yrs base</t>
  </si>
  <si>
    <t>to IDC</t>
  </si>
  <si>
    <t>DIRECT COSTS</t>
  </si>
  <si>
    <t>INDIRECT (F&amp;A) COSTS</t>
  </si>
  <si>
    <t>UW</t>
  </si>
  <si>
    <t>Type</t>
  </si>
  <si>
    <t>IDC type</t>
  </si>
  <si>
    <t>Base types</t>
  </si>
  <si>
    <t>Base</t>
  </si>
  <si>
    <t>type 1</t>
  </si>
  <si>
    <t>Research</t>
  </si>
  <si>
    <t>Modified (TDC less tuition, equip, &amp; sbctrt over 25K)</t>
  </si>
  <si>
    <t>IDC (F&amp;A)</t>
  </si>
  <si>
    <t>type 2</t>
  </si>
  <si>
    <t>Off-campus</t>
  </si>
  <si>
    <t>Off-campus Modified (less rent &amp; other off campus costs)</t>
  </si>
  <si>
    <t>type 3</t>
  </si>
  <si>
    <t>Training, Unrestricted</t>
  </si>
  <si>
    <t>Total Direct Costs</t>
  </si>
  <si>
    <t>type 4</t>
  </si>
  <si>
    <t>Training, Restricted</t>
  </si>
  <si>
    <t>type 5</t>
  </si>
  <si>
    <t>0%</t>
  </si>
  <si>
    <t>None</t>
  </si>
  <si>
    <t>type 6</t>
  </si>
  <si>
    <t>Other (fill in)</t>
  </si>
  <si>
    <t>TOTALS</t>
  </si>
  <si>
    <t>GC-1</t>
  </si>
  <si>
    <t>Salaries</t>
  </si>
  <si>
    <t>01</t>
  </si>
  <si>
    <t>Key Prsnl</t>
  </si>
  <si>
    <t>Personnel</t>
  </si>
  <si>
    <t>Consultant</t>
  </si>
  <si>
    <t>02</t>
  </si>
  <si>
    <t>Other Prsnl</t>
  </si>
  <si>
    <t>Supplies</t>
  </si>
  <si>
    <t>Other Svs.</t>
  </si>
  <si>
    <t>03</t>
  </si>
  <si>
    <t>Equipment</t>
  </si>
  <si>
    <t>Pub. costs</t>
  </si>
  <si>
    <t>04</t>
  </si>
  <si>
    <t>Consultants</t>
  </si>
  <si>
    <t>05</t>
  </si>
  <si>
    <t>Comp. Srvs</t>
  </si>
  <si>
    <t>06</t>
  </si>
  <si>
    <t>Domestic</t>
  </si>
  <si>
    <t xml:space="preserve"> Subcontracts</t>
  </si>
  <si>
    <t>Fringe</t>
  </si>
  <si>
    <t>07</t>
  </si>
  <si>
    <t>Trainees</t>
  </si>
  <si>
    <t>Rental</t>
  </si>
  <si>
    <t>Subcontracts</t>
  </si>
  <si>
    <t>StudentAid</t>
  </si>
  <si>
    <t>08</t>
  </si>
  <si>
    <t>Alterations</t>
  </si>
  <si>
    <t>Sbcont/Patnt</t>
  </si>
  <si>
    <t>__</t>
  </si>
  <si>
    <t>Other costs</t>
  </si>
  <si>
    <t>Subtotal Direct</t>
  </si>
  <si>
    <t>Unalloc</t>
  </si>
  <si>
    <t>38</t>
  </si>
  <si>
    <t>Subcon. IDC</t>
  </si>
  <si>
    <t>TOT DIRECT</t>
  </si>
  <si>
    <t>Total Direct</t>
  </si>
  <si>
    <t>25-99</t>
  </si>
  <si>
    <t>Schedule (1 or 2)</t>
  </si>
  <si>
    <t>Grad Type</t>
  </si>
  <si>
    <t>NIH Salary Cap</t>
  </si>
  <si>
    <t>Student Level</t>
  </si>
  <si>
    <t>Schedule 1</t>
  </si>
  <si>
    <t>Schedule 2</t>
  </si>
  <si>
    <t>Tuition Rate</t>
  </si>
  <si>
    <t>Apply?:</t>
  </si>
  <si>
    <t>Yes</t>
  </si>
  <si>
    <t>Master</t>
  </si>
  <si>
    <t>Cap:</t>
  </si>
  <si>
    <t># of trips</t>
  </si>
  <si>
    <t>Base Tuition</t>
  </si>
  <si>
    <t>Inflation rate</t>
  </si>
  <si>
    <t>Air Travel</t>
  </si>
  <si>
    <t>PerDiem Rate</t>
  </si>
  <si>
    <t>Days</t>
  </si>
  <si>
    <t>Per Diem Total</t>
  </si>
  <si>
    <t xml:space="preserve">Misc </t>
  </si>
  <si>
    <t>Foreign Subtotal</t>
  </si>
  <si>
    <t xml:space="preserve">Misc. </t>
  </si>
  <si>
    <t>Domestic Subtotal</t>
  </si>
  <si>
    <t xml:space="preserve">Other </t>
  </si>
  <si>
    <t>Indirect (F&amp;A)</t>
  </si>
  <si>
    <t>Total Indirect (F&amp;A)</t>
  </si>
  <si>
    <t>Indirect Costs (F&amp;A)</t>
  </si>
  <si>
    <t>Grant Information</t>
  </si>
  <si>
    <t>PI Name:</t>
  </si>
  <si>
    <t>Grant Title:</t>
  </si>
  <si>
    <t>Project start date:</t>
  </si>
  <si>
    <t>Budget Cap:</t>
  </si>
  <si>
    <t>Cap Types</t>
  </si>
  <si>
    <t>Cap type:</t>
  </si>
  <si>
    <t>Direct only</t>
  </si>
  <si>
    <t>Direct and Indirect costs</t>
  </si>
  <si>
    <t>DNP level I</t>
  </si>
  <si>
    <t>DNP level II</t>
  </si>
  <si>
    <t>PhD level I</t>
  </si>
  <si>
    <t>PhD level II</t>
  </si>
  <si>
    <t>SUPPLIES (05) &amp; EQUIPMENT (06)</t>
  </si>
  <si>
    <t>Items under $2000</t>
  </si>
  <si>
    <t>Items over $5000</t>
  </si>
  <si>
    <t>Servers</t>
  </si>
  <si>
    <t>IRB Fees (Non-UW)</t>
  </si>
  <si>
    <t>Classified Staff</t>
  </si>
  <si>
    <t>Professional Staff</t>
  </si>
  <si>
    <t>DO NOT USE THIS SECTION</t>
  </si>
  <si>
    <t>*Hover over "Research" for comment with upcoming F&amp;A rates</t>
  </si>
  <si>
    <t>*updated 1/31/2019</t>
  </si>
  <si>
    <t>Food/Participant refreshments</t>
  </si>
  <si>
    <t>UW Service Fee</t>
  </si>
  <si>
    <t>Updated 07/2019</t>
  </si>
  <si>
    <t xml:space="preserve"> Post-doc</t>
  </si>
  <si>
    <r>
      <t xml:space="preserve">TA/RA/SA types  </t>
    </r>
    <r>
      <rPr>
        <sz val="10"/>
        <color indexed="10"/>
        <rFont val="LinePrinter"/>
        <family val="0"/>
      </rPr>
      <t>*UPDATED 7/8/19</t>
    </r>
  </si>
  <si>
    <r>
      <t>Benefits</t>
    </r>
    <r>
      <rPr>
        <sz val="10"/>
        <color indexed="10"/>
        <rFont val="LinePrinter"/>
        <family val="0"/>
      </rPr>
      <t xml:space="preserve"> UPDATED 7/18/19</t>
    </r>
  </si>
  <si>
    <t>updated 4/26/19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</si>
</sst>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
    <numFmt numFmtId="166" formatCode="0.000"/>
    <numFmt numFmtId="167" formatCode="&quot;$&quot;#,##0"/>
    <numFmt numFmtId="168" formatCode="&quot;$&quot;#,##0.00"/>
    <numFmt numFmtId="169" formatCode="&quot;$&quot;#,##0.000"/>
    <numFmt numFmtId="170" formatCode="#,##0.0"/>
    <numFmt numFmtId="171" formatCode="0.0%"/>
    <numFmt numFmtId="172" formatCode="#,##0.000"/>
    <numFmt numFmtId="173" formatCode="#,##0.0000"/>
    <numFmt numFmtId="174" formatCode="0.0000"/>
    <numFmt numFmtId="175" formatCode="0.000%"/>
    <numFmt numFmtId="176" formatCode="&quot;$&quot;#,##0.0_);[Red]\(&quot;$&quot;#,##0.0\)"/>
    <numFmt numFmtId="177" formatCode="&quot;$&quot;#,##0.0"/>
  </numFmts>
  <fonts count="69">
    <font>
      <sz val="10"/>
      <name val="LinePrinter"/>
      <family val="0"/>
    </font>
    <font>
      <b/>
      <sz val="10"/>
      <name val="Helv"/>
      <family val="0"/>
    </font>
    <font>
      <i/>
      <sz val="10"/>
      <name val="Helv"/>
      <family val="0"/>
    </font>
    <font>
      <b/>
      <sz val="12"/>
      <name val="Helv"/>
      <family val="0"/>
    </font>
    <font>
      <sz val="10"/>
      <name val="Helv"/>
      <family val="0"/>
    </font>
    <font>
      <u val="single"/>
      <sz val="7.5"/>
      <color indexed="36"/>
      <name val="LinePrinter"/>
      <family val="0"/>
    </font>
    <font>
      <u val="single"/>
      <sz val="7.5"/>
      <color indexed="12"/>
      <name val="LinePrinter"/>
      <family val="0"/>
    </font>
    <font>
      <sz val="12"/>
      <name val="LinePrinter"/>
      <family val="0"/>
    </font>
    <font>
      <b/>
      <sz val="10"/>
      <name val="LinePrinter"/>
      <family val="0"/>
    </font>
    <font>
      <sz val="12"/>
      <name val="Tahoma"/>
      <family val="2"/>
    </font>
    <font>
      <sz val="8"/>
      <name val="Tahoma"/>
      <family val="2"/>
    </font>
    <font>
      <b/>
      <sz val="12"/>
      <name val="LinePrinter"/>
      <family val="0"/>
    </font>
    <font>
      <i/>
      <sz val="12"/>
      <name val="LinePrinter"/>
      <family val="0"/>
    </font>
    <font>
      <b/>
      <sz val="9"/>
      <name val="LinePrinter"/>
      <family val="0"/>
    </font>
    <font>
      <sz val="10"/>
      <name val="Tahoma"/>
      <family val="2"/>
    </font>
    <font>
      <sz val="12"/>
      <name val="Arial"/>
      <family val="2"/>
    </font>
    <font>
      <sz val="10"/>
      <color indexed="10"/>
      <name val="LinePrinter"/>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LinePrinter"/>
      <family val="0"/>
    </font>
    <font>
      <b/>
      <sz val="10"/>
      <color indexed="9"/>
      <name val="LinePrinter"/>
      <family val="0"/>
    </font>
    <font>
      <sz val="10"/>
      <color indexed="9"/>
      <name val="LinePrinter"/>
      <family val="0"/>
    </font>
    <font>
      <b/>
      <sz val="12"/>
      <color indexed="9"/>
      <name val="LinePrinter"/>
      <family val="0"/>
    </font>
    <font>
      <b/>
      <sz val="8"/>
      <color indexed="9"/>
      <name val="LinePrinter"/>
      <family val="0"/>
    </font>
    <font>
      <i/>
      <sz val="10"/>
      <color indexed="60"/>
      <name val="LinePrinter"/>
      <family val="0"/>
    </font>
    <font>
      <i/>
      <sz val="10"/>
      <color indexed="10"/>
      <name val="LinePrinte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LinePrinter"/>
      <family val="0"/>
    </font>
    <font>
      <b/>
      <sz val="10"/>
      <color theme="0"/>
      <name val="LinePrinter"/>
      <family val="0"/>
    </font>
    <font>
      <sz val="10"/>
      <color theme="0"/>
      <name val="LinePrinter"/>
      <family val="0"/>
    </font>
    <font>
      <b/>
      <sz val="12"/>
      <color theme="0"/>
      <name val="LinePrinter"/>
      <family val="0"/>
    </font>
    <font>
      <sz val="10"/>
      <color rgb="FFFF0000"/>
      <name val="LinePrinter"/>
      <family val="0"/>
    </font>
    <font>
      <b/>
      <sz val="8"/>
      <color theme="0"/>
      <name val="LinePrinter"/>
      <family val="0"/>
    </font>
    <font>
      <i/>
      <sz val="10"/>
      <color rgb="FFC00000"/>
      <name val="LinePrinter"/>
      <family val="0"/>
    </font>
    <font>
      <i/>
      <sz val="10"/>
      <color rgb="FFFF0000"/>
      <name val="LinePrinter"/>
      <family val="0"/>
    </font>
    <font>
      <b/>
      <sz val="8"/>
      <name val="LinePrinte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48"/>
      </bottom>
    </border>
    <border>
      <left>
        <color indexed="63"/>
      </left>
      <right style="thin">
        <color indexed="48"/>
      </right>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medium"/>
    </border>
    <border>
      <left>
        <color indexed="63"/>
      </left>
      <right>
        <color indexed="63"/>
      </right>
      <top>
        <color indexed="63"/>
      </top>
      <bottom style="thin">
        <color rgb="FF0000FF"/>
      </bottom>
    </border>
    <border>
      <left>
        <color indexed="63"/>
      </left>
      <right style="thin">
        <color rgb="FF0000FF"/>
      </right>
      <top>
        <color indexed="63"/>
      </top>
      <bottom>
        <color indexed="63"/>
      </bottom>
    </border>
    <border>
      <left style="medium">
        <color theme="1" tint="0.49998000264167786"/>
      </left>
      <right>
        <color indexed="63"/>
      </right>
      <top style="medium">
        <color theme="1" tint="0.49998000264167786"/>
      </top>
      <bottom>
        <color indexed="63"/>
      </bottom>
    </border>
    <border>
      <left>
        <color indexed="63"/>
      </left>
      <right>
        <color indexed="63"/>
      </right>
      <top style="medium">
        <color theme="1" tint="0.49998000264167786"/>
      </top>
      <bottom>
        <color indexed="63"/>
      </bottom>
    </border>
    <border>
      <left style="medium">
        <color theme="1" tint="0.49998000264167786"/>
      </left>
      <right>
        <color indexed="63"/>
      </right>
      <top>
        <color indexed="63"/>
      </top>
      <bottom>
        <color indexed="63"/>
      </bottom>
    </border>
    <border>
      <left>
        <color indexed="63"/>
      </left>
      <right style="medium">
        <color theme="1" tint="0.49998000264167786"/>
      </right>
      <top>
        <color indexed="63"/>
      </top>
      <bottom>
        <color indexed="63"/>
      </bottom>
    </border>
    <border>
      <left style="medium">
        <color theme="1" tint="0.49998000264167786"/>
      </left>
      <right>
        <color indexed="63"/>
      </right>
      <top>
        <color indexed="63"/>
      </top>
      <bottom style="medium"/>
    </border>
    <border>
      <left>
        <color indexed="63"/>
      </left>
      <right style="medium">
        <color theme="1" tint="0.49998000264167786"/>
      </right>
      <top>
        <color indexed="63"/>
      </top>
      <bottom style="medium"/>
    </border>
    <border>
      <left>
        <color indexed="63"/>
      </left>
      <right style="medium">
        <color theme="1" tint="0.49998000264167786"/>
      </right>
      <top>
        <color indexed="63"/>
      </top>
      <bottom style="thin">
        <color indexed="48"/>
      </bottom>
    </border>
    <border>
      <left style="medium">
        <color theme="1" tint="0.49998000264167786"/>
      </left>
      <right>
        <color indexed="63"/>
      </right>
      <top>
        <color indexed="63"/>
      </top>
      <bottom style="thin">
        <color rgb="FF0000FF"/>
      </bottom>
    </border>
    <border>
      <left style="medium">
        <color theme="1" tint="0.49998000264167786"/>
      </left>
      <right style="hair"/>
      <top>
        <color indexed="63"/>
      </top>
      <bottom style="hair"/>
    </border>
    <border>
      <left style="medium">
        <color theme="1" tint="0.49998000264167786"/>
      </left>
      <right style="hair"/>
      <top style="hair"/>
      <bottom style="hair"/>
    </border>
    <border>
      <left style="hair"/>
      <right style="medium">
        <color theme="1" tint="0.49998000264167786"/>
      </right>
      <top style="hair"/>
      <bottom style="hair"/>
    </border>
    <border>
      <left style="medium">
        <color theme="1" tint="0.49998000264167786"/>
      </left>
      <right style="hair"/>
      <top style="hair"/>
      <bottom>
        <color indexed="63"/>
      </bottom>
    </border>
    <border>
      <left style="medium">
        <color theme="1" tint="0.49998000264167786"/>
      </left>
      <right>
        <color indexed="63"/>
      </right>
      <top>
        <color indexed="63"/>
      </top>
      <bottom style="medium">
        <color theme="1" tint="0.49998000264167786"/>
      </bottom>
    </border>
    <border>
      <left>
        <color indexed="63"/>
      </left>
      <right>
        <color indexed="63"/>
      </right>
      <top>
        <color indexed="63"/>
      </top>
      <bottom style="medium">
        <color theme="1" tint="0.49998000264167786"/>
      </bottom>
    </border>
    <border>
      <left>
        <color indexed="63"/>
      </left>
      <right style="medium">
        <color theme="1" tint="0.49998000264167786"/>
      </right>
      <top>
        <color indexed="63"/>
      </top>
      <bottom style="medium">
        <color theme="1" tint="0.49998000264167786"/>
      </bottom>
    </border>
    <border>
      <left>
        <color indexed="63"/>
      </left>
      <right style="medium">
        <color theme="1" tint="0.49998000264167786"/>
      </right>
      <top style="medium">
        <color theme="1" tint="0.49998000264167786"/>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 fontId="4" fillId="0" borderId="0" applyFont="0" applyFill="0" applyBorder="0" applyAlignment="0" applyProtection="0"/>
    <xf numFmtId="41" fontId="0" fillId="0" borderId="0" applyFont="0" applyFill="0" applyBorder="0" applyAlignment="0" applyProtection="0"/>
    <xf numFmtId="43" fontId="43" fillId="0" borderId="0" applyFont="0" applyFill="0" applyBorder="0" applyAlignment="0" applyProtection="0"/>
    <xf numFmtId="8" fontId="4"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4" fillId="0" borderId="0" applyFont="0" applyFill="0" applyBorder="0" applyAlignment="0" applyProtection="0"/>
    <xf numFmtId="9" fontId="4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9">
    <xf numFmtId="0" fontId="0" fillId="0" borderId="0" xfId="0" applyAlignment="1">
      <alignment/>
    </xf>
    <xf numFmtId="0" fontId="8" fillId="33" borderId="0" xfId="0" applyFont="1" applyFill="1" applyAlignment="1">
      <alignment horizontal="center" wrapText="1"/>
    </xf>
    <xf numFmtId="0" fontId="8" fillId="0" borderId="10" xfId="0" applyFont="1" applyFill="1" applyBorder="1" applyAlignment="1" applyProtection="1">
      <alignment horizontal="right"/>
      <protection/>
    </xf>
    <xf numFmtId="3" fontId="8" fillId="0" borderId="10" xfId="42" applyNumberFormat="1" applyFont="1" applyFill="1" applyBorder="1" applyAlignment="1" applyProtection="1">
      <alignment horizontal="right"/>
      <protection/>
    </xf>
    <xf numFmtId="9" fontId="8" fillId="0" borderId="10" xfId="61" applyFont="1" applyFill="1" applyBorder="1" applyAlignment="1">
      <alignment horizontal="right"/>
    </xf>
    <xf numFmtId="9" fontId="8" fillId="0" borderId="10" xfId="61" applyFont="1" applyFill="1" applyBorder="1" applyAlignment="1" applyProtection="1">
      <alignment horizontal="right"/>
      <protection locked="0"/>
    </xf>
    <xf numFmtId="3" fontId="8" fillId="0" borderId="11" xfId="0" applyNumberFormat="1" applyFont="1" applyFill="1" applyBorder="1" applyAlignment="1" applyProtection="1">
      <alignment horizontal="right"/>
      <protection locked="0"/>
    </xf>
    <xf numFmtId="0" fontId="8" fillId="0" borderId="0" xfId="0" applyFont="1" applyFill="1" applyBorder="1" applyAlignment="1" applyProtection="1">
      <alignment horizontal="left"/>
      <protection/>
    </xf>
    <xf numFmtId="0" fontId="8"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xf>
    <xf numFmtId="3" fontId="0" fillId="0" borderId="0" xfId="0" applyNumberFormat="1" applyFont="1" applyFill="1" applyBorder="1" applyAlignment="1" applyProtection="1">
      <alignment horizontal="left"/>
      <protection/>
    </xf>
    <xf numFmtId="3" fontId="0" fillId="0" borderId="0" xfId="42" applyNumberFormat="1" applyFont="1" applyFill="1" applyBorder="1" applyAlignment="1" applyProtection="1">
      <alignment horizontal="right"/>
      <protection/>
    </xf>
    <xf numFmtId="0" fontId="0" fillId="33" borderId="0" xfId="0" applyFont="1" applyFill="1" applyAlignment="1">
      <alignment horizontal="right"/>
    </xf>
    <xf numFmtId="0" fontId="0" fillId="33" borderId="0" xfId="0" applyFont="1" applyFill="1" applyAlignment="1">
      <alignment/>
    </xf>
    <xf numFmtId="0" fontId="8" fillId="33" borderId="0" xfId="0" applyFont="1" applyFill="1" applyAlignment="1">
      <alignment horizontal="right"/>
    </xf>
    <xf numFmtId="0" fontId="0" fillId="33" borderId="0" xfId="0" applyFont="1" applyFill="1" applyAlignment="1" applyProtection="1">
      <alignment horizontal="right"/>
      <protection locked="0"/>
    </xf>
    <xf numFmtId="3" fontId="0" fillId="33" borderId="0" xfId="0" applyNumberFormat="1" applyFont="1" applyFill="1" applyAlignment="1" applyProtection="1">
      <alignment horizontal="right"/>
      <protection locked="0"/>
    </xf>
    <xf numFmtId="9" fontId="0" fillId="33" borderId="0" xfId="0" applyNumberFormat="1" applyFont="1" applyFill="1" applyAlignment="1">
      <alignment horizontal="right"/>
    </xf>
    <xf numFmtId="0" fontId="8" fillId="33" borderId="0" xfId="0" applyFont="1" applyFill="1" applyAlignment="1" applyProtection="1">
      <alignment horizontal="center" wrapText="1"/>
      <protection locked="0"/>
    </xf>
    <xf numFmtId="0" fontId="8" fillId="33" borderId="0" xfId="0" applyFont="1" applyFill="1" applyAlignment="1" applyProtection="1">
      <alignment horizontal="center"/>
      <protection locked="0"/>
    </xf>
    <xf numFmtId="0" fontId="0" fillId="0" borderId="10" xfId="0" applyFont="1" applyFill="1" applyBorder="1" applyAlignment="1" applyProtection="1">
      <alignment horizontal="right"/>
      <protection locked="0"/>
    </xf>
    <xf numFmtId="9" fontId="0" fillId="0" borderId="10" xfId="61" applyFont="1" applyFill="1" applyBorder="1" applyAlignment="1" applyProtection="1">
      <alignment horizontal="right"/>
      <protection locked="0"/>
    </xf>
    <xf numFmtId="9" fontId="0" fillId="0" borderId="10" xfId="61" applyFont="1" applyFill="1" applyBorder="1" applyAlignment="1">
      <alignment horizontal="right"/>
    </xf>
    <xf numFmtId="3" fontId="8" fillId="0" borderId="10" xfId="42" applyNumberFormat="1" applyFont="1" applyFill="1" applyBorder="1" applyAlignment="1">
      <alignment horizontal="right"/>
    </xf>
    <xf numFmtId="0" fontId="8" fillId="33" borderId="0" xfId="0" applyFont="1" applyFill="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0" fillId="0" borderId="10" xfId="0" applyNumberFormat="1" applyFont="1" applyFill="1" applyBorder="1" applyAlignment="1">
      <alignment horizontal="right"/>
    </xf>
    <xf numFmtId="0" fontId="8" fillId="0" borderId="11" xfId="0" applyFont="1" applyFill="1" applyBorder="1" applyAlignment="1">
      <alignment horizontal="right"/>
    </xf>
    <xf numFmtId="0" fontId="8" fillId="0" borderId="11" xfId="0" applyFont="1" applyFill="1" applyBorder="1" applyAlignment="1" applyProtection="1">
      <alignment horizontal="right"/>
      <protection locked="0"/>
    </xf>
    <xf numFmtId="3" fontId="0" fillId="0" borderId="11" xfId="42" applyNumberFormat="1" applyFont="1" applyFill="1" applyBorder="1" applyAlignment="1" applyProtection="1">
      <alignment horizontal="right"/>
      <protection locked="0"/>
    </xf>
    <xf numFmtId="3" fontId="0" fillId="0" borderId="11"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horizontal="left"/>
      <protection locked="0"/>
    </xf>
    <xf numFmtId="3" fontId="0" fillId="0" borderId="0" xfId="0" applyNumberFormat="1" applyFont="1" applyFill="1" applyBorder="1" applyAlignment="1" applyProtection="1">
      <alignment horizontal="right"/>
      <protection locked="0"/>
    </xf>
    <xf numFmtId="3" fontId="8" fillId="0" borderId="10" xfId="0" applyNumberFormat="1" applyFont="1" applyFill="1" applyBorder="1" applyAlignment="1" applyProtection="1">
      <alignment horizontal="right"/>
      <protection locked="0"/>
    </xf>
    <xf numFmtId="3" fontId="8" fillId="0" borderId="10" xfId="0" applyNumberFormat="1" applyFont="1" applyFill="1" applyBorder="1" applyAlignment="1" applyProtection="1">
      <alignment horizontal="right"/>
      <protection/>
    </xf>
    <xf numFmtId="3" fontId="0" fillId="0" borderId="10" xfId="0" applyNumberFormat="1" applyFont="1" applyFill="1" applyBorder="1" applyAlignment="1" applyProtection="1">
      <alignment horizontal="left"/>
      <protection locked="0"/>
    </xf>
    <xf numFmtId="3" fontId="0" fillId="0" borderId="10" xfId="0" applyNumberFormat="1" applyFont="1" applyFill="1" applyBorder="1" applyAlignment="1" applyProtection="1">
      <alignment horizontal="right"/>
      <protection/>
    </xf>
    <xf numFmtId="3" fontId="0" fillId="0" borderId="11" xfId="0" applyNumberFormat="1" applyFont="1" applyFill="1" applyBorder="1" applyAlignment="1" applyProtection="1">
      <alignment horizontal="left"/>
      <protection locked="0"/>
    </xf>
    <xf numFmtId="164" fontId="0" fillId="33" borderId="0" xfId="0" applyNumberFormat="1" applyFont="1" applyFill="1" applyAlignment="1" applyProtection="1">
      <alignment horizontal="right"/>
      <protection locked="0"/>
    </xf>
    <xf numFmtId="0" fontId="0" fillId="0" borderId="11" xfId="0" applyFont="1" applyFill="1" applyBorder="1" applyAlignment="1">
      <alignment horizontal="right"/>
    </xf>
    <xf numFmtId="0" fontId="11" fillId="33" borderId="0" xfId="0" applyFont="1" applyFill="1" applyAlignment="1">
      <alignment horizontal="right"/>
    </xf>
    <xf numFmtId="0" fontId="0" fillId="0" borderId="11" xfId="0" applyFont="1" applyFill="1" applyBorder="1" applyAlignment="1">
      <alignment horizontal="left"/>
    </xf>
    <xf numFmtId="167" fontId="8" fillId="0" borderId="11" xfId="0" applyNumberFormat="1" applyFont="1" applyFill="1" applyBorder="1" applyAlignment="1" applyProtection="1">
      <alignment horizontal="right"/>
      <protection locked="0"/>
    </xf>
    <xf numFmtId="167" fontId="0" fillId="0" borderId="11" xfId="0" applyNumberFormat="1" applyFont="1" applyFill="1" applyBorder="1" applyAlignment="1" applyProtection="1">
      <alignment horizontal="left"/>
      <protection locked="0"/>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8" fillId="0" borderId="12" xfId="0" applyFont="1" applyFill="1" applyBorder="1" applyAlignment="1" applyProtection="1">
      <alignment horizontal="right"/>
      <protection locked="0"/>
    </xf>
    <xf numFmtId="3" fontId="0" fillId="0" borderId="12" xfId="0" applyNumberFormat="1" applyFont="1" applyFill="1" applyBorder="1" applyAlignment="1" applyProtection="1">
      <alignment horizontal="right"/>
      <protection locked="0"/>
    </xf>
    <xf numFmtId="0" fontId="0" fillId="0" borderId="12" xfId="0" applyFont="1" applyFill="1" applyBorder="1" applyAlignment="1" applyProtection="1">
      <alignment horizontal="right"/>
      <protection locked="0"/>
    </xf>
    <xf numFmtId="167" fontId="0" fillId="0" borderId="12" xfId="0" applyNumberFormat="1" applyFont="1" applyFill="1" applyBorder="1" applyAlignment="1" applyProtection="1">
      <alignment horizontal="right"/>
      <protection locked="0"/>
    </xf>
    <xf numFmtId="0" fontId="0" fillId="0" borderId="12" xfId="0" applyFill="1" applyBorder="1" applyAlignment="1" applyProtection="1">
      <alignment horizontal="right"/>
      <protection locked="0"/>
    </xf>
    <xf numFmtId="3" fontId="0" fillId="0" borderId="0" xfId="0" applyNumberFormat="1" applyFont="1" applyFill="1" applyBorder="1" applyAlignment="1" applyProtection="1">
      <alignment horizontal="right"/>
      <protection locked="0"/>
    </xf>
    <xf numFmtId="0" fontId="8" fillId="0" borderId="12" xfId="0" applyFont="1" applyFill="1" applyBorder="1" applyAlignment="1" applyProtection="1">
      <alignment horizontal="right"/>
      <protection/>
    </xf>
    <xf numFmtId="0" fontId="0" fillId="33" borderId="12" xfId="0" applyFont="1" applyFill="1" applyBorder="1" applyAlignment="1" applyProtection="1">
      <alignment horizontal="right"/>
      <protection/>
    </xf>
    <xf numFmtId="0" fontId="0" fillId="0" borderId="12" xfId="0" applyFont="1" applyFill="1" applyBorder="1" applyAlignment="1" applyProtection="1">
      <alignment horizontal="right"/>
      <protection/>
    </xf>
    <xf numFmtId="3" fontId="0" fillId="0" borderId="12" xfId="0" applyNumberFormat="1" applyFont="1" applyFill="1" applyBorder="1" applyAlignment="1" applyProtection="1">
      <alignment horizontal="right"/>
      <protection/>
    </xf>
    <xf numFmtId="167" fontId="8" fillId="0" borderId="12" xfId="0" applyNumberFormat="1" applyFont="1" applyFill="1" applyBorder="1" applyAlignment="1" applyProtection="1">
      <alignment horizontal="right"/>
      <protection/>
    </xf>
    <xf numFmtId="167" fontId="0" fillId="0" borderId="12" xfId="0" applyNumberFormat="1" applyFont="1" applyFill="1" applyBorder="1" applyAlignment="1" applyProtection="1">
      <alignment horizontal="right"/>
      <protection/>
    </xf>
    <xf numFmtId="3" fontId="0" fillId="0" borderId="12" xfId="0" applyNumberFormat="1" applyFont="1" applyFill="1" applyBorder="1" applyAlignment="1" applyProtection="1">
      <alignment horizontal="left"/>
      <protection/>
    </xf>
    <xf numFmtId="3" fontId="0" fillId="0" borderId="13" xfId="0" applyNumberFormat="1" applyFont="1" applyFill="1" applyBorder="1" applyAlignment="1" applyProtection="1">
      <alignment horizontal="right"/>
      <protection/>
    </xf>
    <xf numFmtId="3" fontId="8" fillId="0" borderId="14" xfId="0" applyNumberFormat="1" applyFont="1" applyFill="1" applyBorder="1" applyAlignment="1" applyProtection="1" quotePrefix="1">
      <alignment horizontal="right"/>
      <protection/>
    </xf>
    <xf numFmtId="3" fontId="8" fillId="0" borderId="12" xfId="0" applyNumberFormat="1" applyFont="1" applyFill="1" applyBorder="1" applyAlignment="1" applyProtection="1" quotePrefix="1">
      <alignment horizontal="right"/>
      <protection/>
    </xf>
    <xf numFmtId="0" fontId="0" fillId="0" borderId="0" xfId="0" applyFont="1" applyFill="1" applyBorder="1" applyAlignment="1">
      <alignment horizontal="right"/>
    </xf>
    <xf numFmtId="3" fontId="0" fillId="0" borderId="0" xfId="0" applyNumberFormat="1" applyFont="1" applyFill="1" applyBorder="1" applyAlignment="1" applyProtection="1">
      <alignment horizontal="right"/>
      <protection/>
    </xf>
    <xf numFmtId="0" fontId="11" fillId="0" borderId="0" xfId="0" applyFont="1" applyFill="1" applyBorder="1" applyAlignment="1" applyProtection="1">
      <alignment horizontal="right"/>
      <protection/>
    </xf>
    <xf numFmtId="0" fontId="0"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0" fontId="0" fillId="0" borderId="0" xfId="0" applyFill="1" applyBorder="1" applyAlignment="1" applyProtection="1">
      <alignment horizontal="left"/>
      <protection locked="0"/>
    </xf>
    <xf numFmtId="14" fontId="0" fillId="0" borderId="0" xfId="0" applyNumberFormat="1" applyFont="1" applyFill="1" applyBorder="1" applyAlignment="1" applyProtection="1">
      <alignment horizontal="left"/>
      <protection locked="0"/>
    </xf>
    <xf numFmtId="3" fontId="0" fillId="0" borderId="0" xfId="42" applyNumberFormat="1" applyFont="1" applyFill="1" applyBorder="1" applyAlignment="1" applyProtection="1">
      <alignment horizontal="right"/>
      <protection locked="0"/>
    </xf>
    <xf numFmtId="0" fontId="8" fillId="0" borderId="0" xfId="0" applyFont="1" applyFill="1" applyBorder="1" applyAlignment="1" applyProtection="1">
      <alignment horizontal="left"/>
      <protection locked="0"/>
    </xf>
    <xf numFmtId="3" fontId="8" fillId="0" borderId="0" xfId="42" applyNumberFormat="1" applyFont="1" applyFill="1" applyBorder="1" applyAlignment="1" applyProtection="1">
      <alignment horizontal="left"/>
      <protection locked="0"/>
    </xf>
    <xf numFmtId="3" fontId="0" fillId="0" borderId="0" xfId="42" applyNumberFormat="1" applyFont="1" applyFill="1" applyBorder="1" applyAlignment="1" applyProtection="1">
      <alignment horizontal="left"/>
      <protection locked="0"/>
    </xf>
    <xf numFmtId="3" fontId="8" fillId="0" borderId="0" xfId="42" applyNumberFormat="1" applyFont="1" applyFill="1" applyBorder="1" applyAlignment="1" applyProtection="1">
      <alignment horizontal="right"/>
      <protection locked="0"/>
    </xf>
    <xf numFmtId="0" fontId="8" fillId="0" borderId="0" xfId="0" applyFont="1" applyFill="1" applyBorder="1" applyAlignment="1">
      <alignment horizontal="center" wrapText="1"/>
    </xf>
    <xf numFmtId="0" fontId="8" fillId="0" borderId="0" xfId="0" applyFont="1" applyFill="1" applyBorder="1" applyAlignment="1">
      <alignment horizontal="right"/>
    </xf>
    <xf numFmtId="0" fontId="8" fillId="0" borderId="0" xfId="0" applyFont="1" applyFill="1" applyBorder="1" applyAlignment="1" applyProtection="1">
      <alignment horizontal="center" wrapText="1"/>
      <protection/>
    </xf>
    <xf numFmtId="0" fontId="0" fillId="0" borderId="0" xfId="0" applyFont="1" applyFill="1" applyBorder="1" applyAlignment="1" applyProtection="1">
      <alignment horizontal="right"/>
      <protection locked="0"/>
    </xf>
    <xf numFmtId="9" fontId="0" fillId="0" borderId="0" xfId="61" applyFont="1" applyFill="1" applyBorder="1" applyAlignment="1" applyProtection="1">
      <alignment horizontal="right"/>
      <protection locked="0"/>
    </xf>
    <xf numFmtId="9" fontId="0" fillId="0" borderId="0" xfId="61" applyFont="1" applyFill="1" applyBorder="1" applyAlignment="1">
      <alignment horizontal="right"/>
    </xf>
    <xf numFmtId="9" fontId="8" fillId="0" borderId="0" xfId="61" applyFont="1" applyFill="1" applyBorder="1" applyAlignment="1">
      <alignment horizontal="right"/>
    </xf>
    <xf numFmtId="3" fontId="0" fillId="0" borderId="0" xfId="42" applyNumberFormat="1" applyFont="1" applyFill="1" applyBorder="1" applyAlignment="1">
      <alignment horizontal="right"/>
    </xf>
    <xf numFmtId="0" fontId="8" fillId="0" borderId="0" xfId="0" applyFont="1" applyFill="1" applyBorder="1" applyAlignment="1">
      <alignment horizontal="left"/>
    </xf>
    <xf numFmtId="167" fontId="8" fillId="0" borderId="0" xfId="0" applyNumberFormat="1" applyFont="1" applyFill="1" applyBorder="1" applyAlignment="1" applyProtection="1">
      <alignment horizontal="right"/>
      <protection/>
    </xf>
    <xf numFmtId="167" fontId="13" fillId="0" borderId="0" xfId="0" applyNumberFormat="1" applyFont="1" applyFill="1" applyBorder="1" applyAlignment="1" applyProtection="1">
      <alignment horizontal="right"/>
      <protection/>
    </xf>
    <xf numFmtId="0" fontId="0" fillId="0" borderId="0" xfId="0" applyFill="1" applyBorder="1" applyAlignment="1">
      <alignment horizontal="right"/>
    </xf>
    <xf numFmtId="3" fontId="0" fillId="0" borderId="0" xfId="0" applyNumberFormat="1" applyFont="1" applyFill="1" applyBorder="1" applyAlignment="1">
      <alignment horizontal="right"/>
    </xf>
    <xf numFmtId="3"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center"/>
    </xf>
    <xf numFmtId="167" fontId="8" fillId="0" borderId="0" xfId="0" applyNumberFormat="1" applyFont="1" applyFill="1" applyBorder="1" applyAlignment="1" applyProtection="1">
      <alignment horizontal="right"/>
      <protection locked="0"/>
    </xf>
    <xf numFmtId="167" fontId="8" fillId="0" borderId="0" xfId="0" applyNumberFormat="1" applyFont="1" applyFill="1" applyBorder="1" applyAlignment="1">
      <alignment horizontal="right"/>
    </xf>
    <xf numFmtId="0" fontId="0" fillId="0" borderId="0" xfId="0" applyFill="1" applyBorder="1" applyAlignment="1" applyProtection="1">
      <alignment horizontal="right"/>
      <protection locked="0"/>
    </xf>
    <xf numFmtId="0" fontId="8"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lignment horizontal="center" wrapText="1"/>
    </xf>
    <xf numFmtId="3" fontId="0" fillId="0" borderId="0" xfId="42" applyNumberFormat="1" applyFont="1" applyFill="1" applyBorder="1" applyAlignment="1" applyProtection="1">
      <alignment horizontal="right" wrapText="1"/>
      <protection/>
    </xf>
    <xf numFmtId="169" fontId="0" fillId="0" borderId="0" xfId="0" applyNumberFormat="1" applyFont="1" applyFill="1" applyBorder="1" applyAlignment="1" applyProtection="1">
      <alignment horizontal="right"/>
      <protection locked="0"/>
    </xf>
    <xf numFmtId="3" fontId="8" fillId="0" borderId="0" xfId="42" applyNumberFormat="1" applyFont="1" applyFill="1" applyBorder="1" applyAlignment="1">
      <alignment horizontal="right"/>
    </xf>
    <xf numFmtId="0" fontId="8" fillId="0" borderId="0" xfId="0" applyFont="1" applyFill="1" applyBorder="1" applyAlignment="1" applyProtection="1">
      <alignment horizontal="center"/>
      <protection/>
    </xf>
    <xf numFmtId="3" fontId="8" fillId="0" borderId="0" xfId="0" applyNumberFormat="1" applyFont="1" applyFill="1" applyBorder="1" applyAlignment="1" applyProtection="1">
      <alignment horizontal="right"/>
      <protection/>
    </xf>
    <xf numFmtId="4" fontId="0" fillId="0" borderId="0" xfId="42" applyNumberFormat="1" applyFont="1" applyFill="1" applyBorder="1" applyAlignment="1" applyProtection="1">
      <alignment horizontal="right"/>
      <protection/>
    </xf>
    <xf numFmtId="171" fontId="0" fillId="0" borderId="0" xfId="61" applyNumberFormat="1" applyFont="1" applyFill="1" applyBorder="1" applyAlignment="1">
      <alignment horizontal="right"/>
    </xf>
    <xf numFmtId="0" fontId="0" fillId="0" borderId="0" xfId="0" applyFont="1" applyFill="1" applyBorder="1" applyAlignment="1">
      <alignment horizontal="left"/>
    </xf>
    <xf numFmtId="9" fontId="0" fillId="0" borderId="0" xfId="61" applyFont="1" applyFill="1" applyBorder="1" applyAlignment="1" quotePrefix="1">
      <alignment horizontal="right"/>
    </xf>
    <xf numFmtId="167" fontId="0" fillId="0" borderId="0" xfId="0" applyNumberFormat="1" applyFont="1" applyFill="1" applyBorder="1" applyAlignment="1" applyProtection="1">
      <alignment horizontal="left"/>
      <protection locked="0"/>
    </xf>
    <xf numFmtId="167" fontId="0"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protection/>
    </xf>
    <xf numFmtId="0" fontId="0" fillId="0" borderId="0" xfId="0" applyFont="1" applyFill="1" applyBorder="1" applyAlignment="1" applyProtection="1" quotePrefix="1">
      <alignment horizontal="right"/>
      <protection/>
    </xf>
    <xf numFmtId="0" fontId="0" fillId="0" borderId="0" xfId="0" applyFill="1" applyBorder="1" applyAlignment="1">
      <alignment horizontal="left"/>
    </xf>
    <xf numFmtId="0" fontId="0" fillId="11" borderId="0" xfId="0" applyFont="1" applyFill="1" applyBorder="1" applyAlignment="1">
      <alignment horizontal="right"/>
    </xf>
    <xf numFmtId="0" fontId="60" fillId="11" borderId="0" xfId="0" applyFont="1" applyFill="1" applyBorder="1" applyAlignment="1">
      <alignment horizontal="right"/>
    </xf>
    <xf numFmtId="0" fontId="11" fillId="11" borderId="0" xfId="0" applyFont="1" applyFill="1" applyBorder="1" applyAlignment="1" applyProtection="1">
      <alignment horizontal="right"/>
      <protection locked="0"/>
    </xf>
    <xf numFmtId="0" fontId="60" fillId="11" borderId="0" xfId="0" applyFont="1" applyFill="1" applyBorder="1" applyAlignment="1" applyProtection="1">
      <alignment/>
      <protection locked="0"/>
    </xf>
    <xf numFmtId="3" fontId="12" fillId="11" borderId="0" xfId="0" applyNumberFormat="1" applyFont="1" applyFill="1" applyBorder="1" applyAlignment="1" applyProtection="1">
      <alignment/>
      <protection locked="0"/>
    </xf>
    <xf numFmtId="167" fontId="7" fillId="11" borderId="0" xfId="0" applyNumberFormat="1" applyFont="1" applyFill="1" applyBorder="1" applyAlignment="1">
      <alignment horizontal="right"/>
    </xf>
    <xf numFmtId="0" fontId="7" fillId="11" borderId="0" xfId="0" applyFont="1" applyFill="1" applyBorder="1" applyAlignment="1">
      <alignment horizontal="right"/>
    </xf>
    <xf numFmtId="0" fontId="7" fillId="11" borderId="15" xfId="0" applyFont="1" applyFill="1" applyBorder="1" applyAlignment="1">
      <alignment/>
    </xf>
    <xf numFmtId="14" fontId="12" fillId="11" borderId="15" xfId="0" applyNumberFormat="1" applyFont="1" applyFill="1" applyBorder="1" applyAlignment="1" applyProtection="1">
      <alignment horizontal="right"/>
      <protection locked="0"/>
    </xf>
    <xf numFmtId="0" fontId="11" fillId="11" borderId="15" xfId="0" applyFont="1" applyFill="1" applyBorder="1" applyAlignment="1">
      <alignment horizontal="right"/>
    </xf>
    <xf numFmtId="0" fontId="11" fillId="11" borderId="15" xfId="0" applyFont="1" applyFill="1" applyBorder="1" applyAlignment="1" applyProtection="1">
      <alignment horizontal="right"/>
      <protection locked="0"/>
    </xf>
    <xf numFmtId="0" fontId="60" fillId="11" borderId="15" xfId="0" applyFont="1" applyFill="1" applyBorder="1" applyAlignment="1">
      <alignment horizontal="right"/>
    </xf>
    <xf numFmtId="167" fontId="7" fillId="11" borderId="15" xfId="0" applyNumberFormat="1" applyFont="1" applyFill="1" applyBorder="1" applyAlignment="1">
      <alignment horizontal="right"/>
    </xf>
    <xf numFmtId="0" fontId="7" fillId="11" borderId="15" xfId="0" applyFont="1" applyFill="1" applyBorder="1" applyAlignment="1">
      <alignment horizontal="right"/>
    </xf>
    <xf numFmtId="0" fontId="61" fillId="34" borderId="0" xfId="0" applyFont="1" applyFill="1" applyBorder="1" applyAlignment="1" applyProtection="1">
      <alignment horizontal="right"/>
      <protection locked="0"/>
    </xf>
    <xf numFmtId="0" fontId="61" fillId="34" borderId="0" xfId="0" applyFont="1" applyFill="1" applyBorder="1" applyAlignment="1">
      <alignment horizontal="right"/>
    </xf>
    <xf numFmtId="0" fontId="62" fillId="34" borderId="0" xfId="0" applyFont="1" applyFill="1" applyBorder="1" applyAlignment="1" applyProtection="1">
      <alignment horizontal="right"/>
      <protection locked="0"/>
    </xf>
    <xf numFmtId="0" fontId="61" fillId="34" borderId="0" xfId="0" applyFont="1" applyFill="1" applyBorder="1" applyAlignment="1" applyProtection="1">
      <alignment horizontal="right"/>
      <protection/>
    </xf>
    <xf numFmtId="0" fontId="62" fillId="34" borderId="0" xfId="0" applyFont="1" applyFill="1" applyBorder="1" applyAlignment="1" applyProtection="1">
      <alignment/>
      <protection/>
    </xf>
    <xf numFmtId="0" fontId="63" fillId="34" borderId="0" xfId="0" applyFont="1" applyFill="1" applyBorder="1" applyAlignment="1" applyProtection="1">
      <alignment horizontal="right"/>
      <protection/>
    </xf>
    <xf numFmtId="0" fontId="61" fillId="34" borderId="0" xfId="0" applyFont="1" applyFill="1" applyBorder="1" applyAlignment="1" applyProtection="1">
      <alignment/>
      <protection/>
    </xf>
    <xf numFmtId="0" fontId="8" fillId="0" borderId="16" xfId="0" applyFont="1" applyFill="1" applyBorder="1" applyAlignment="1">
      <alignment horizontal="left"/>
    </xf>
    <xf numFmtId="0" fontId="0" fillId="0" borderId="16" xfId="0" applyFont="1" applyFill="1" applyBorder="1" applyAlignment="1">
      <alignment horizontal="right"/>
    </xf>
    <xf numFmtId="0" fontId="0" fillId="0" borderId="16" xfId="0" applyFont="1" applyFill="1" applyBorder="1" applyAlignment="1" applyProtection="1">
      <alignment horizontal="right"/>
      <protection locked="0"/>
    </xf>
    <xf numFmtId="0" fontId="0" fillId="0" borderId="16" xfId="0" applyFont="1" applyFill="1" applyBorder="1" applyAlignment="1">
      <alignment horizontal="center"/>
    </xf>
    <xf numFmtId="0" fontId="8" fillId="0" borderId="17" xfId="0" applyFont="1" applyFill="1" applyBorder="1" applyAlignment="1">
      <alignment horizontal="right"/>
    </xf>
    <xf numFmtId="3" fontId="0" fillId="0" borderId="17" xfId="0" applyNumberFormat="1" applyFont="1" applyFill="1" applyBorder="1" applyAlignment="1" applyProtection="1">
      <alignment horizontal="right"/>
      <protection locked="0"/>
    </xf>
    <xf numFmtId="0" fontId="0" fillId="0" borderId="17" xfId="0" applyFont="1" applyFill="1" applyBorder="1" applyAlignment="1">
      <alignment horizontal="right"/>
    </xf>
    <xf numFmtId="0" fontId="0" fillId="0" borderId="17" xfId="0" applyFont="1" applyFill="1" applyBorder="1" applyAlignment="1" applyProtection="1">
      <alignment horizontal="right"/>
      <protection/>
    </xf>
    <xf numFmtId="0" fontId="0" fillId="0" borderId="17" xfId="0" applyFont="1" applyFill="1" applyBorder="1" applyAlignment="1" applyProtection="1">
      <alignment horizontal="center"/>
      <protection/>
    </xf>
    <xf numFmtId="0" fontId="0" fillId="0" borderId="13" xfId="0" applyFont="1" applyFill="1" applyBorder="1" applyAlignment="1" applyProtection="1">
      <alignment horizontal="right"/>
      <protection/>
    </xf>
    <xf numFmtId="0" fontId="8" fillId="0" borderId="14" xfId="0" applyFont="1" applyFill="1" applyBorder="1" applyAlignment="1" applyProtection="1">
      <alignment horizontal="right"/>
      <protection/>
    </xf>
    <xf numFmtId="0" fontId="8" fillId="33" borderId="14" xfId="0" applyFont="1" applyFill="1" applyBorder="1" applyAlignment="1" applyProtection="1">
      <alignment horizontal="right"/>
      <protection/>
    </xf>
    <xf numFmtId="0" fontId="8" fillId="0" borderId="14" xfId="0" applyFont="1" applyFill="1" applyBorder="1" applyAlignment="1" applyProtection="1">
      <alignment horizontal="right"/>
      <protection locked="0"/>
    </xf>
    <xf numFmtId="0" fontId="0" fillId="11" borderId="18" xfId="0" applyFont="1" applyFill="1" applyBorder="1" applyAlignment="1">
      <alignment horizontal="right"/>
    </xf>
    <xf numFmtId="0" fontId="0" fillId="11" borderId="19" xfId="0" applyFont="1" applyFill="1" applyBorder="1" applyAlignment="1">
      <alignment horizontal="right"/>
    </xf>
    <xf numFmtId="0" fontId="0" fillId="11" borderId="20" xfId="0" applyFont="1" applyFill="1" applyBorder="1" applyAlignment="1">
      <alignment horizontal="right"/>
    </xf>
    <xf numFmtId="0" fontId="0" fillId="11" borderId="21" xfId="0" applyFont="1" applyFill="1" applyBorder="1" applyAlignment="1">
      <alignment horizontal="right"/>
    </xf>
    <xf numFmtId="0" fontId="60" fillId="11" borderId="20" xfId="0" applyFont="1" applyFill="1" applyBorder="1" applyAlignment="1">
      <alignment/>
    </xf>
    <xf numFmtId="167" fontId="7" fillId="11" borderId="21" xfId="0" applyNumberFormat="1" applyFont="1" applyFill="1" applyBorder="1" applyAlignment="1" applyProtection="1">
      <alignment horizontal="right"/>
      <protection locked="0"/>
    </xf>
    <xf numFmtId="3" fontId="12" fillId="11" borderId="22" xfId="0" applyNumberFormat="1" applyFont="1" applyFill="1" applyBorder="1" applyAlignment="1" applyProtection="1">
      <alignment/>
      <protection locked="0"/>
    </xf>
    <xf numFmtId="3" fontId="7" fillId="11" borderId="23" xfId="0" applyNumberFormat="1" applyFont="1" applyFill="1" applyBorder="1" applyAlignment="1">
      <alignment horizontal="right"/>
    </xf>
    <xf numFmtId="0" fontId="61" fillId="34" borderId="20" xfId="0" applyFont="1" applyFill="1" applyBorder="1" applyAlignment="1" applyProtection="1">
      <alignment/>
      <protection locked="0"/>
    </xf>
    <xf numFmtId="0" fontId="61" fillId="34" borderId="21" xfId="0" applyFont="1" applyFill="1" applyBorder="1" applyAlignment="1" applyProtection="1">
      <alignment horizontal="right"/>
      <protection locked="0"/>
    </xf>
    <xf numFmtId="0" fontId="0" fillId="0" borderId="20" xfId="0" applyFont="1" applyFill="1" applyBorder="1" applyAlignment="1" applyProtection="1">
      <alignment horizontal="left"/>
      <protection locked="0"/>
    </xf>
    <xf numFmtId="3" fontId="0" fillId="0" borderId="21" xfId="42" applyNumberFormat="1" applyFont="1" applyFill="1" applyBorder="1" applyAlignment="1" applyProtection="1">
      <alignment horizontal="right"/>
      <protection locked="0"/>
    </xf>
    <xf numFmtId="0" fontId="8" fillId="0" borderId="20" xfId="0" applyFont="1" applyFill="1" applyBorder="1" applyAlignment="1" applyProtection="1">
      <alignment/>
      <protection locked="0"/>
    </xf>
    <xf numFmtId="0" fontId="8" fillId="0" borderId="21" xfId="0" applyFont="1" applyFill="1" applyBorder="1" applyAlignment="1" applyProtection="1">
      <alignment horizontal="right"/>
      <protection locked="0"/>
    </xf>
    <xf numFmtId="0" fontId="8" fillId="0" borderId="20" xfId="0" applyFont="1" applyFill="1" applyBorder="1" applyAlignment="1">
      <alignment horizontal="right"/>
    </xf>
    <xf numFmtId="0" fontId="8" fillId="0" borderId="21" xfId="0" applyFont="1" applyFill="1" applyBorder="1" applyAlignment="1" applyProtection="1">
      <alignment horizontal="right"/>
      <protection/>
    </xf>
    <xf numFmtId="3" fontId="0" fillId="0" borderId="21" xfId="0" applyNumberFormat="1" applyFont="1" applyFill="1" applyBorder="1" applyAlignment="1" applyProtection="1">
      <alignment horizontal="right"/>
      <protection/>
    </xf>
    <xf numFmtId="0" fontId="0" fillId="0" borderId="20" xfId="0" applyFont="1" applyFill="1" applyBorder="1" applyAlignment="1" applyProtection="1">
      <alignment horizontal="right"/>
      <protection locked="0"/>
    </xf>
    <xf numFmtId="3" fontId="8" fillId="0" borderId="24" xfId="42" applyNumberFormat="1" applyFont="1" applyFill="1" applyBorder="1" applyAlignment="1" applyProtection="1">
      <alignment horizontal="right"/>
      <protection/>
    </xf>
    <xf numFmtId="0" fontId="8" fillId="0" borderId="20" xfId="0" applyFont="1" applyFill="1" applyBorder="1" applyAlignment="1" applyProtection="1">
      <alignment horizontal="left"/>
      <protection locked="0"/>
    </xf>
    <xf numFmtId="167" fontId="8" fillId="0" borderId="21" xfId="0" applyNumberFormat="1" applyFont="1" applyFill="1" applyBorder="1" applyAlignment="1" applyProtection="1">
      <alignment horizontal="right"/>
      <protection/>
    </xf>
    <xf numFmtId="0" fontId="8" fillId="0" borderId="20" xfId="0" applyFont="1" applyFill="1" applyBorder="1" applyAlignment="1">
      <alignment horizontal="left"/>
    </xf>
    <xf numFmtId="167" fontId="13" fillId="0" borderId="21" xfId="0" applyNumberFormat="1" applyFont="1" applyFill="1" applyBorder="1" applyAlignment="1" applyProtection="1">
      <alignment horizontal="right"/>
      <protection/>
    </xf>
    <xf numFmtId="0" fontId="0" fillId="0" borderId="20" xfId="0" applyFont="1" applyFill="1" applyBorder="1" applyAlignment="1">
      <alignment horizontal="right"/>
    </xf>
    <xf numFmtId="0" fontId="0" fillId="0" borderId="21" xfId="0" applyFont="1" applyFill="1" applyBorder="1" applyAlignment="1">
      <alignment horizontal="right"/>
    </xf>
    <xf numFmtId="0" fontId="61" fillId="34" borderId="20" xfId="0" applyFont="1" applyFill="1" applyBorder="1" applyAlignment="1">
      <alignment/>
    </xf>
    <xf numFmtId="0" fontId="62" fillId="34" borderId="21" xfId="0" applyFont="1" applyFill="1" applyBorder="1" applyAlignment="1">
      <alignment horizontal="right"/>
    </xf>
    <xf numFmtId="0" fontId="8" fillId="0" borderId="21" xfId="0" applyFont="1" applyFill="1" applyBorder="1" applyAlignment="1">
      <alignment horizontal="right"/>
    </xf>
    <xf numFmtId="0" fontId="0" fillId="0" borderId="25" xfId="0" applyFont="1" applyFill="1" applyBorder="1" applyAlignment="1" applyProtection="1">
      <alignment horizontal="right"/>
      <protection locked="0"/>
    </xf>
    <xf numFmtId="167" fontId="8" fillId="0" borderId="21" xfId="0" applyNumberFormat="1" applyFont="1" applyFill="1" applyBorder="1" applyAlignment="1">
      <alignment horizontal="right"/>
    </xf>
    <xf numFmtId="0" fontId="61" fillId="34" borderId="20" xfId="0" applyFont="1" applyFill="1" applyBorder="1" applyAlignment="1">
      <alignment horizontal="left"/>
    </xf>
    <xf numFmtId="0" fontId="0" fillId="0" borderId="21" xfId="0" applyFont="1" applyFill="1" applyBorder="1" applyAlignment="1" applyProtection="1">
      <alignment horizontal="right"/>
      <protection locked="0"/>
    </xf>
    <xf numFmtId="0" fontId="61" fillId="34" borderId="21" xfId="0" applyFont="1" applyFill="1" applyBorder="1" applyAlignment="1">
      <alignment horizontal="right"/>
    </xf>
    <xf numFmtId="0" fontId="0" fillId="0" borderId="25" xfId="0" applyFont="1" applyFill="1" applyBorder="1" applyAlignment="1" applyProtection="1">
      <alignment horizontal="left"/>
      <protection locked="0"/>
    </xf>
    <xf numFmtId="3" fontId="0" fillId="0" borderId="20" xfId="0" applyNumberFormat="1" applyFont="1" applyFill="1" applyBorder="1" applyAlignment="1" applyProtection="1">
      <alignment horizontal="right"/>
      <protection locked="0"/>
    </xf>
    <xf numFmtId="3" fontId="8" fillId="0" borderId="21" xfId="0" applyNumberFormat="1" applyFont="1" applyFill="1" applyBorder="1" applyAlignment="1" applyProtection="1">
      <alignment horizontal="right"/>
      <protection locked="0"/>
    </xf>
    <xf numFmtId="0" fontId="8" fillId="0" borderId="20" xfId="0" applyFont="1" applyFill="1" applyBorder="1" applyAlignment="1" applyProtection="1">
      <alignment horizontal="left"/>
      <protection/>
    </xf>
    <xf numFmtId="0" fontId="8" fillId="33" borderId="26" xfId="0" applyFont="1" applyFill="1" applyBorder="1" applyAlignment="1" applyProtection="1">
      <alignment horizontal="right"/>
      <protection/>
    </xf>
    <xf numFmtId="0" fontId="0" fillId="33" borderId="27" xfId="0" applyFont="1" applyFill="1" applyBorder="1" applyAlignment="1" applyProtection="1">
      <alignment horizontal="right"/>
      <protection/>
    </xf>
    <xf numFmtId="0" fontId="0" fillId="0" borderId="21" xfId="0" applyFont="1" applyFill="1" applyBorder="1" applyAlignment="1" applyProtection="1">
      <alignment horizontal="right"/>
      <protection/>
    </xf>
    <xf numFmtId="0" fontId="8" fillId="33" borderId="27" xfId="0" applyFont="1" applyFill="1" applyBorder="1" applyAlignment="1" applyProtection="1">
      <alignment horizontal="right"/>
      <protection/>
    </xf>
    <xf numFmtId="0" fontId="8" fillId="0" borderId="27" xfId="0" applyFont="1" applyFill="1" applyBorder="1" applyAlignment="1" applyProtection="1">
      <alignment horizontal="right"/>
      <protection/>
    </xf>
    <xf numFmtId="0" fontId="0" fillId="0" borderId="27" xfId="0" applyFont="1" applyFill="1" applyBorder="1" applyAlignment="1" applyProtection="1">
      <alignment horizontal="left"/>
      <protection/>
    </xf>
    <xf numFmtId="0" fontId="0" fillId="0" borderId="21" xfId="0" applyFont="1" applyFill="1" applyBorder="1" applyAlignment="1" applyProtection="1">
      <alignment horizontal="left"/>
      <protection/>
    </xf>
    <xf numFmtId="0" fontId="0" fillId="0" borderId="28" xfId="0" applyFont="1" applyFill="1" applyBorder="1" applyAlignment="1" applyProtection="1">
      <alignment horizontal="left"/>
      <protection/>
    </xf>
    <xf numFmtId="6" fontId="8" fillId="0" borderId="21" xfId="45" applyNumberFormat="1" applyFont="1" applyFill="1" applyBorder="1" applyAlignment="1" applyProtection="1">
      <alignment horizontal="right"/>
      <protection/>
    </xf>
    <xf numFmtId="0" fontId="0" fillId="0" borderId="29" xfId="0" applyFont="1" applyFill="1" applyBorder="1" applyAlignment="1" applyProtection="1">
      <alignment horizontal="right"/>
      <protection/>
    </xf>
    <xf numFmtId="0" fontId="61" fillId="34" borderId="20" xfId="0" applyFont="1" applyFill="1" applyBorder="1" applyAlignment="1" applyProtection="1">
      <alignment/>
      <protection/>
    </xf>
    <xf numFmtId="0" fontId="61" fillId="34" borderId="21" xfId="0" applyFont="1" applyFill="1" applyBorder="1" applyAlignment="1" applyProtection="1">
      <alignment horizontal="right"/>
      <protection/>
    </xf>
    <xf numFmtId="3" fontId="0" fillId="0" borderId="20" xfId="42" applyNumberFormat="1" applyFont="1" applyFill="1" applyBorder="1" applyAlignment="1" applyProtection="1">
      <alignment horizontal="right"/>
      <protection locked="0"/>
    </xf>
    <xf numFmtId="3" fontId="8" fillId="0" borderId="20" xfId="42" applyNumberFormat="1" applyFont="1" applyFill="1" applyBorder="1" applyAlignment="1" applyProtection="1">
      <alignment horizontal="right"/>
      <protection locked="0"/>
    </xf>
    <xf numFmtId="0" fontId="63" fillId="34" borderId="20" xfId="0" applyFont="1" applyFill="1" applyBorder="1" applyAlignment="1" applyProtection="1">
      <alignment/>
      <protection/>
    </xf>
    <xf numFmtId="167" fontId="63" fillId="34" borderId="21" xfId="0" applyNumberFormat="1" applyFont="1" applyFill="1" applyBorder="1" applyAlignment="1" applyProtection="1">
      <alignment horizontal="right"/>
      <protection/>
    </xf>
    <xf numFmtId="0" fontId="11" fillId="0" borderId="20" xfId="0" applyFont="1" applyFill="1" applyBorder="1" applyAlignment="1" applyProtection="1">
      <alignment/>
      <protection/>
    </xf>
    <xf numFmtId="0" fontId="11" fillId="0" borderId="21" xfId="0" applyFont="1" applyFill="1" applyBorder="1" applyAlignment="1" applyProtection="1">
      <alignment horizontal="right"/>
      <protection/>
    </xf>
    <xf numFmtId="0" fontId="8" fillId="0" borderId="20" xfId="0" applyFont="1" applyFill="1" applyBorder="1" applyAlignment="1" applyProtection="1">
      <alignment horizontal="right"/>
      <protection/>
    </xf>
    <xf numFmtId="0" fontId="0" fillId="0" borderId="20" xfId="0" applyFont="1" applyFill="1" applyBorder="1" applyAlignment="1" applyProtection="1">
      <alignment horizontal="right"/>
      <protection/>
    </xf>
    <xf numFmtId="3" fontId="0" fillId="0" borderId="21" xfId="42" applyNumberFormat="1" applyFont="1" applyFill="1" applyBorder="1" applyAlignment="1" applyProtection="1">
      <alignment horizontal="right"/>
      <protection/>
    </xf>
    <xf numFmtId="0" fontId="62" fillId="34" borderId="30" xfId="0" applyFont="1" applyFill="1" applyBorder="1" applyAlignment="1">
      <alignment horizontal="right"/>
    </xf>
    <xf numFmtId="0" fontId="62" fillId="34" borderId="31" xfId="0" applyFont="1" applyFill="1" applyBorder="1" applyAlignment="1">
      <alignment horizontal="right"/>
    </xf>
    <xf numFmtId="0" fontId="62" fillId="34" borderId="31" xfId="0" applyFont="1" applyFill="1" applyBorder="1" applyAlignment="1">
      <alignment/>
    </xf>
    <xf numFmtId="3" fontId="62" fillId="34" borderId="32" xfId="0" applyNumberFormat="1" applyFont="1" applyFill="1" applyBorder="1" applyAlignment="1" applyProtection="1">
      <alignment horizontal="right"/>
      <protection/>
    </xf>
    <xf numFmtId="171" fontId="0" fillId="0" borderId="0" xfId="61" applyNumberFormat="1" applyFont="1" applyFill="1" applyBorder="1" applyAlignment="1" applyProtection="1">
      <alignment horizontal="right"/>
      <protection locked="0"/>
    </xf>
    <xf numFmtId="165" fontId="0" fillId="0" borderId="0" xfId="0" applyNumberFormat="1" applyFont="1" applyFill="1" applyBorder="1" applyAlignment="1" applyProtection="1">
      <alignment horizontal="right"/>
      <protection locked="0"/>
    </xf>
    <xf numFmtId="0" fontId="8" fillId="35" borderId="0" xfId="0" applyFont="1" applyFill="1" applyBorder="1" applyAlignment="1" applyProtection="1">
      <alignment horizontal="right"/>
      <protection/>
    </xf>
    <xf numFmtId="0" fontId="8" fillId="35" borderId="14" xfId="0" applyFont="1" applyFill="1" applyBorder="1" applyAlignment="1" applyProtection="1">
      <alignment horizontal="right"/>
      <protection/>
    </xf>
    <xf numFmtId="0" fontId="8" fillId="35" borderId="14" xfId="0" applyFont="1" applyFill="1" applyBorder="1" applyAlignment="1" applyProtection="1">
      <alignment horizontal="right"/>
      <protection locked="0"/>
    </xf>
    <xf numFmtId="0" fontId="0" fillId="35" borderId="12" xfId="0" applyFont="1" applyFill="1" applyBorder="1" applyAlignment="1" applyProtection="1">
      <alignment horizontal="right"/>
      <protection/>
    </xf>
    <xf numFmtId="3" fontId="0" fillId="35" borderId="12" xfId="0" applyNumberFormat="1" applyFill="1" applyBorder="1" applyAlignment="1" applyProtection="1">
      <alignment horizontal="right"/>
      <protection locked="0"/>
    </xf>
    <xf numFmtId="3" fontId="0" fillId="35" borderId="11" xfId="0" applyNumberFormat="1" applyFont="1" applyFill="1" applyBorder="1" applyAlignment="1" applyProtection="1">
      <alignment horizontal="right"/>
      <protection locked="0"/>
    </xf>
    <xf numFmtId="3" fontId="0" fillId="35" borderId="12" xfId="0" applyNumberFormat="1" applyFont="1" applyFill="1" applyBorder="1" applyAlignment="1" applyProtection="1">
      <alignment horizontal="right"/>
      <protection locked="0"/>
    </xf>
    <xf numFmtId="167" fontId="8" fillId="35" borderId="12" xfId="0" applyNumberFormat="1" applyFont="1" applyFill="1" applyBorder="1" applyAlignment="1" applyProtection="1">
      <alignment horizontal="right"/>
      <protection/>
    </xf>
    <xf numFmtId="0" fontId="8" fillId="35" borderId="12" xfId="0" applyFont="1" applyFill="1" applyBorder="1" applyAlignment="1" applyProtection="1">
      <alignment horizontal="right"/>
      <protection/>
    </xf>
    <xf numFmtId="167" fontId="8" fillId="35" borderId="12" xfId="0" applyNumberFormat="1" applyFont="1" applyFill="1" applyBorder="1" applyAlignment="1" applyProtection="1">
      <alignment horizontal="right"/>
      <protection locked="0"/>
    </xf>
    <xf numFmtId="167" fontId="0" fillId="35" borderId="12" xfId="0" applyNumberFormat="1" applyFont="1" applyFill="1" applyBorder="1" applyAlignment="1" applyProtection="1">
      <alignment horizontal="right"/>
      <protection/>
    </xf>
    <xf numFmtId="167" fontId="0" fillId="35" borderId="12" xfId="0" applyNumberFormat="1" applyFont="1" applyFill="1" applyBorder="1" applyAlignment="1" applyProtection="1">
      <alignment horizontal="right"/>
      <protection locked="0"/>
    </xf>
    <xf numFmtId="0" fontId="8" fillId="35" borderId="12" xfId="0" applyFont="1" applyFill="1" applyBorder="1" applyAlignment="1" applyProtection="1">
      <alignment horizontal="right"/>
      <protection locked="0"/>
    </xf>
    <xf numFmtId="3" fontId="0" fillId="35" borderId="12" xfId="0" applyNumberFormat="1" applyFont="1" applyFill="1" applyBorder="1" applyAlignment="1" applyProtection="1">
      <alignment horizontal="left"/>
      <protection/>
    </xf>
    <xf numFmtId="0" fontId="8" fillId="36" borderId="14" xfId="0" applyFont="1" applyFill="1" applyBorder="1" applyAlignment="1" applyProtection="1">
      <alignment horizontal="left"/>
      <protection/>
    </xf>
    <xf numFmtId="0" fontId="64" fillId="0" borderId="0" xfId="0" applyFont="1" applyFill="1" applyBorder="1" applyAlignment="1">
      <alignment horizontal="left"/>
    </xf>
    <xf numFmtId="0" fontId="65" fillId="11" borderId="33" xfId="0" applyFont="1" applyFill="1" applyBorder="1" applyAlignment="1">
      <alignment horizontal="right"/>
    </xf>
    <xf numFmtId="169" fontId="66"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3" fontId="0" fillId="0" borderId="0" xfId="0" applyNumberFormat="1" applyFont="1" applyFill="1" applyBorder="1" applyAlignment="1" applyProtection="1">
      <alignment horizontal="left"/>
      <protection locked="0"/>
    </xf>
    <xf numFmtId="0" fontId="0" fillId="0" borderId="12" xfId="0" applyFont="1" applyFill="1" applyBorder="1" applyAlignment="1" applyProtection="1">
      <alignment horizontal="right"/>
      <protection locked="0"/>
    </xf>
    <xf numFmtId="3" fontId="0" fillId="37" borderId="0" xfId="42" applyNumberFormat="1" applyFont="1" applyFill="1" applyBorder="1" applyAlignment="1">
      <alignment horizontal="right"/>
    </xf>
    <xf numFmtId="3" fontId="0" fillId="37" borderId="0" xfId="42" applyNumberFormat="1" applyFont="1" applyFill="1" applyBorder="1" applyAlignment="1">
      <alignment horizontal="right"/>
    </xf>
    <xf numFmtId="9" fontId="67" fillId="0" borderId="0" xfId="61" applyFont="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202"/>
  <sheetViews>
    <sheetView showZeros="0" tabSelected="1" defaultGridColor="0" zoomScale="90" zoomScaleNormal="90" zoomScalePageLayoutView="0" colorId="22" workbookViewId="0" topLeftCell="A1">
      <pane ySplit="4" topLeftCell="A5" activePane="bottomLeft" state="frozen"/>
      <selection pane="topLeft" activeCell="A1" sqref="A1"/>
      <selection pane="bottomLeft" activeCell="J59" sqref="J59"/>
    </sheetView>
  </sheetViews>
  <sheetFormatPr defaultColWidth="9.125" defaultRowHeight="12.75"/>
  <cols>
    <col min="1" max="1" width="17.625" style="12" customWidth="1"/>
    <col min="2" max="2" width="12.375" style="12" customWidth="1"/>
    <col min="3" max="3" width="11.75390625" style="12" customWidth="1"/>
    <col min="4" max="4" width="10.125" style="12" customWidth="1"/>
    <col min="5" max="5" width="11.375" style="12" customWidth="1"/>
    <col min="6" max="6" width="9.375" style="12" customWidth="1"/>
    <col min="7" max="8" width="11.375" style="12" customWidth="1"/>
    <col min="9" max="9" width="12.125" style="12" customWidth="1"/>
    <col min="10" max="10" width="11.375" style="12" customWidth="1"/>
    <col min="11" max="11" width="10.625" style="12" customWidth="1"/>
    <col min="12" max="12" width="10.125" style="12" customWidth="1"/>
    <col min="13" max="13" width="8.75390625" style="12" customWidth="1"/>
    <col min="14" max="14" width="12.75390625" style="12" customWidth="1"/>
    <col min="15" max="16" width="10.625" style="12" customWidth="1"/>
    <col min="17" max="17" width="9.625" style="12" customWidth="1"/>
    <col min="18" max="18" width="11.00390625" style="12" customWidth="1"/>
    <col min="19" max="16384" width="9.125" style="12" customWidth="1"/>
  </cols>
  <sheetData>
    <row r="1" spans="1:14" ht="13.5" customHeight="1">
      <c r="A1" s="148"/>
      <c r="B1" s="149"/>
      <c r="C1" s="149"/>
      <c r="D1" s="149"/>
      <c r="E1" s="149"/>
      <c r="F1" s="149"/>
      <c r="G1" s="149"/>
      <c r="H1" s="149"/>
      <c r="I1" s="149"/>
      <c r="J1" s="149"/>
      <c r="K1" s="149"/>
      <c r="L1" s="149"/>
      <c r="M1" s="149"/>
      <c r="N1" s="228" t="s">
        <v>222</v>
      </c>
    </row>
    <row r="2" spans="1:14" ht="17.25" customHeight="1">
      <c r="A2" s="150"/>
      <c r="B2" s="114"/>
      <c r="C2" s="114"/>
      <c r="D2" s="114"/>
      <c r="E2" s="114"/>
      <c r="F2" s="114"/>
      <c r="G2" s="114"/>
      <c r="H2" s="114"/>
      <c r="I2" s="114"/>
      <c r="J2" s="114"/>
      <c r="K2" s="114"/>
      <c r="L2" s="114"/>
      <c r="M2" s="114"/>
      <c r="N2" s="151"/>
    </row>
    <row r="3" spans="1:18" ht="15.75">
      <c r="A3" s="152" t="s">
        <v>0</v>
      </c>
      <c r="B3" s="115" t="s">
        <v>1</v>
      </c>
      <c r="C3" s="116">
        <v>1</v>
      </c>
      <c r="D3" s="116"/>
      <c r="E3" s="117" t="s">
        <v>2</v>
      </c>
      <c r="F3" s="118">
        <f>C8</f>
        <v>0</v>
      </c>
      <c r="G3" s="116"/>
      <c r="H3" s="116"/>
      <c r="I3" s="116"/>
      <c r="J3" s="115" t="s">
        <v>3</v>
      </c>
      <c r="K3" s="119">
        <f>D196</f>
        <v>0</v>
      </c>
      <c r="L3" s="120"/>
      <c r="M3" s="115" t="s">
        <v>4</v>
      </c>
      <c r="N3" s="153">
        <f>H7</f>
        <v>0</v>
      </c>
      <c r="O3" s="13"/>
      <c r="P3" s="13"/>
      <c r="Q3" s="13"/>
      <c r="R3" s="13"/>
    </row>
    <row r="4" spans="1:20" ht="16.5" thickBot="1">
      <c r="A4" s="154">
        <f>C7</f>
        <v>0</v>
      </c>
      <c r="B4" s="121"/>
      <c r="C4" s="122">
        <f>C9</f>
        <v>0</v>
      </c>
      <c r="D4" s="123" t="s">
        <v>5</v>
      </c>
      <c r="E4" s="122">
        <f>IF(C4=0,0,DATE(YEAR(C4)+1,MONTH(C4),DAY(C4)-1))</f>
        <v>0</v>
      </c>
      <c r="F4" s="124"/>
      <c r="G4" s="124"/>
      <c r="H4" s="124"/>
      <c r="I4" s="124"/>
      <c r="J4" s="125" t="s">
        <v>6</v>
      </c>
      <c r="K4" s="126">
        <f>D198</f>
        <v>0</v>
      </c>
      <c r="L4" s="127"/>
      <c r="M4" s="125" t="s">
        <v>7</v>
      </c>
      <c r="N4" s="155">
        <f>IF(H8=0,0,IF(H8=1,N3-K3,N3-K4))</f>
        <v>0</v>
      </c>
      <c r="O4" s="13"/>
      <c r="P4" s="13"/>
      <c r="Q4" s="13"/>
      <c r="R4" s="13"/>
      <c r="S4" s="14"/>
      <c r="T4" s="14"/>
    </row>
    <row r="5" spans="1:20" ht="12.75">
      <c r="A5" s="156" t="s">
        <v>197</v>
      </c>
      <c r="B5" s="128"/>
      <c r="C5" s="128"/>
      <c r="D5" s="129"/>
      <c r="E5" s="129"/>
      <c r="F5" s="129"/>
      <c r="G5" s="129"/>
      <c r="H5" s="129"/>
      <c r="I5" s="129"/>
      <c r="J5" s="129"/>
      <c r="K5" s="129"/>
      <c r="L5" s="128"/>
      <c r="M5" s="128"/>
      <c r="N5" s="157"/>
      <c r="O5" s="13"/>
      <c r="P5" s="13"/>
      <c r="Q5" s="13"/>
      <c r="R5" s="13"/>
      <c r="S5" s="14"/>
      <c r="T5" s="14"/>
    </row>
    <row r="6" spans="1:20" ht="12.75">
      <c r="A6" s="158"/>
      <c r="B6" s="65"/>
      <c r="C6" s="65"/>
      <c r="D6" s="65"/>
      <c r="E6" s="65"/>
      <c r="F6" s="65"/>
      <c r="G6" s="65"/>
      <c r="H6" s="65"/>
      <c r="I6" s="65"/>
      <c r="J6" s="65"/>
      <c r="K6" s="65"/>
      <c r="L6" s="65"/>
      <c r="M6" s="65"/>
      <c r="N6" s="159"/>
      <c r="O6" s="13"/>
      <c r="P6" s="13"/>
      <c r="Q6" s="13"/>
      <c r="R6" s="13"/>
      <c r="S6" s="14"/>
      <c r="T6" s="14"/>
    </row>
    <row r="7" spans="1:20" ht="12.75">
      <c r="A7" s="158"/>
      <c r="B7" s="66" t="s">
        <v>198</v>
      </c>
      <c r="C7" s="67"/>
      <c r="D7" s="65"/>
      <c r="E7" s="68"/>
      <c r="F7" s="69"/>
      <c r="G7" s="70" t="s">
        <v>201</v>
      </c>
      <c r="H7" s="69"/>
      <c r="I7" s="65"/>
      <c r="J7" s="71" t="s">
        <v>202</v>
      </c>
      <c r="K7" s="65"/>
      <c r="L7" s="69"/>
      <c r="M7" s="65"/>
      <c r="N7" s="159"/>
      <c r="O7" s="13"/>
      <c r="P7" s="13"/>
      <c r="Q7" s="13"/>
      <c r="R7" s="13"/>
      <c r="S7" s="14"/>
      <c r="T7" s="14"/>
    </row>
    <row r="8" spans="1:20" ht="12.75">
      <c r="A8" s="158"/>
      <c r="B8" s="66" t="s">
        <v>199</v>
      </c>
      <c r="C8" s="67"/>
      <c r="D8" s="69"/>
      <c r="E8" s="65"/>
      <c r="F8" s="69"/>
      <c r="G8" s="70" t="s">
        <v>203</v>
      </c>
      <c r="H8" s="69"/>
      <c r="I8" s="65"/>
      <c r="J8" s="67" t="s">
        <v>28</v>
      </c>
      <c r="K8" s="72" t="s">
        <v>204</v>
      </c>
      <c r="L8" s="65"/>
      <c r="M8" s="65"/>
      <c r="N8" s="159"/>
      <c r="O8" s="13"/>
      <c r="P8" s="13"/>
      <c r="Q8" s="13"/>
      <c r="R8" s="13"/>
      <c r="S8" s="14"/>
      <c r="T8" s="14"/>
    </row>
    <row r="9" spans="1:20" ht="12.75">
      <c r="A9" s="158"/>
      <c r="B9" s="73" t="s">
        <v>200</v>
      </c>
      <c r="C9" s="68"/>
      <c r="D9" s="69"/>
      <c r="E9" s="65"/>
      <c r="F9" s="69"/>
      <c r="G9" s="65"/>
      <c r="H9" s="69"/>
      <c r="I9" s="65"/>
      <c r="J9" s="67" t="s">
        <v>30</v>
      </c>
      <c r="K9" s="72" t="s">
        <v>205</v>
      </c>
      <c r="L9" s="65"/>
      <c r="M9" s="65"/>
      <c r="N9" s="159"/>
      <c r="O9" s="13"/>
      <c r="P9" s="13"/>
      <c r="Q9" s="13"/>
      <c r="R9" s="13"/>
      <c r="S9" s="14"/>
      <c r="T9" s="14"/>
    </row>
    <row r="10" spans="1:20" ht="12.75">
      <c r="A10" s="158"/>
      <c r="B10" s="73"/>
      <c r="C10" s="68"/>
      <c r="D10" s="69"/>
      <c r="E10" s="65"/>
      <c r="F10" s="69"/>
      <c r="G10" s="65"/>
      <c r="H10" s="69"/>
      <c r="I10" s="65"/>
      <c r="J10" s="67"/>
      <c r="K10" s="72"/>
      <c r="L10" s="65"/>
      <c r="M10" s="65"/>
      <c r="N10" s="159"/>
      <c r="O10" s="13"/>
      <c r="P10" s="13"/>
      <c r="Q10" s="13"/>
      <c r="R10" s="13"/>
      <c r="S10" s="14"/>
      <c r="T10" s="14"/>
    </row>
    <row r="11" spans="1:19" ht="12.75">
      <c r="A11" s="156" t="s">
        <v>8</v>
      </c>
      <c r="B11" s="128"/>
      <c r="C11" s="128"/>
      <c r="D11" s="129"/>
      <c r="E11" s="129"/>
      <c r="F11" s="129"/>
      <c r="G11" s="129"/>
      <c r="H11" s="129"/>
      <c r="I11" s="129"/>
      <c r="J11" s="129"/>
      <c r="K11" s="129"/>
      <c r="L11" s="128"/>
      <c r="M11" s="128"/>
      <c r="N11" s="157"/>
      <c r="O11" s="15"/>
      <c r="P11" s="16"/>
      <c r="Q11" s="17"/>
      <c r="R11" s="15"/>
      <c r="S11" s="16"/>
    </row>
    <row r="12" spans="1:19" ht="12.75">
      <c r="A12" s="160"/>
      <c r="B12" s="70" t="s">
        <v>9</v>
      </c>
      <c r="C12" s="62"/>
      <c r="D12" s="62"/>
      <c r="E12" s="62"/>
      <c r="F12" s="74"/>
      <c r="G12" s="62"/>
      <c r="H12" s="62"/>
      <c r="I12" s="62"/>
      <c r="J12" s="62"/>
      <c r="K12" s="74"/>
      <c r="L12" s="62"/>
      <c r="M12" s="62"/>
      <c r="N12" s="161"/>
      <c r="O12" s="15"/>
      <c r="P12" s="16"/>
      <c r="Q12" s="17"/>
      <c r="R12" s="15"/>
      <c r="S12" s="16"/>
    </row>
    <row r="13" spans="1:19" ht="12.75">
      <c r="A13" s="160" t="s">
        <v>10</v>
      </c>
      <c r="B13" s="66"/>
      <c r="C13" s="62"/>
      <c r="D13" s="62"/>
      <c r="E13" s="62"/>
      <c r="F13" s="74"/>
      <c r="G13" s="62"/>
      <c r="H13" s="62"/>
      <c r="I13" s="62"/>
      <c r="J13" s="62"/>
      <c r="K13" s="74"/>
      <c r="L13" s="62"/>
      <c r="M13" s="62"/>
      <c r="N13" s="161"/>
      <c r="O13" s="15"/>
      <c r="P13" s="16"/>
      <c r="Q13" s="17"/>
      <c r="R13" s="15"/>
      <c r="S13" s="16"/>
    </row>
    <row r="14" spans="1:19" ht="25.5">
      <c r="A14" s="162" t="s">
        <v>11</v>
      </c>
      <c r="B14" s="75" t="s">
        <v>12</v>
      </c>
      <c r="C14" s="74" t="s">
        <v>13</v>
      </c>
      <c r="D14" s="74" t="s">
        <v>14</v>
      </c>
      <c r="E14" s="74" t="s">
        <v>15</v>
      </c>
      <c r="F14" s="74" t="s">
        <v>16</v>
      </c>
      <c r="G14" s="74" t="s">
        <v>17</v>
      </c>
      <c r="H14" s="74" t="s">
        <v>18</v>
      </c>
      <c r="I14" s="74"/>
      <c r="J14" s="76" t="s">
        <v>114</v>
      </c>
      <c r="K14" s="76" t="s">
        <v>19</v>
      </c>
      <c r="L14" s="76" t="s">
        <v>20</v>
      </c>
      <c r="M14" s="76" t="s">
        <v>21</v>
      </c>
      <c r="N14" s="163" t="s">
        <v>22</v>
      </c>
      <c r="O14" s="18"/>
      <c r="P14" s="1"/>
      <c r="Q14" s="19"/>
      <c r="R14" s="19"/>
      <c r="S14" s="1"/>
    </row>
    <row r="15" spans="1:19" ht="12.75">
      <c r="A15" s="231"/>
      <c r="B15" s="230"/>
      <c r="C15" s="69"/>
      <c r="D15" s="77"/>
      <c r="E15" s="78"/>
      <c r="F15" s="77">
        <v>1</v>
      </c>
      <c r="G15" s="78">
        <v>0.04</v>
      </c>
      <c r="H15" s="78">
        <v>0.02</v>
      </c>
      <c r="I15" s="79"/>
      <c r="J15" s="11">
        <f aca="true" t="shared" si="0" ref="J15:J20">ROUND((C15*12)*(1+G15),0)*((1+H15)^($C$3-1))</f>
        <v>0</v>
      </c>
      <c r="K15" s="44">
        <f aca="true" t="shared" si="1" ref="K15:K20">E15*D15</f>
        <v>0</v>
      </c>
      <c r="L15" s="63">
        <f aca="true" t="shared" si="2" ref="L15:L20">IF($M$58="No",ROUND(J15*(K15/12),0),IF(J15&gt;$M$59,ROUND($M$59*(K15/12),0),ROUND(J15*(K15/12),0)))</f>
        <v>0</v>
      </c>
      <c r="M15" s="63">
        <f aca="true" t="shared" si="3" ref="M15:M20">IF(ISBLANK(F15),0,ROUND(INDEX($D$58:$D$63,F15)*L15/100,0))</f>
        <v>0</v>
      </c>
      <c r="N15" s="164">
        <f aca="true" t="shared" si="4" ref="N15:N20">L15+M15</f>
        <v>0</v>
      </c>
      <c r="O15" s="233"/>
      <c r="P15" s="15"/>
      <c r="Q15" s="16"/>
      <c r="R15" s="17"/>
      <c r="S15" s="17"/>
    </row>
    <row r="16" spans="1:19" ht="12.75">
      <c r="A16" s="231"/>
      <c r="B16" s="230"/>
      <c r="C16" s="69"/>
      <c r="D16" s="77"/>
      <c r="E16" s="78"/>
      <c r="F16" s="77">
        <v>1</v>
      </c>
      <c r="G16" s="78">
        <v>0.04</v>
      </c>
      <c r="H16" s="78">
        <v>0.02</v>
      </c>
      <c r="I16" s="79"/>
      <c r="J16" s="11">
        <f t="shared" si="0"/>
        <v>0</v>
      </c>
      <c r="K16" s="44">
        <f t="shared" si="1"/>
        <v>0</v>
      </c>
      <c r="L16" s="63">
        <f t="shared" si="2"/>
        <v>0</v>
      </c>
      <c r="M16" s="63">
        <f t="shared" si="3"/>
        <v>0</v>
      </c>
      <c r="N16" s="164">
        <f t="shared" si="4"/>
        <v>0</v>
      </c>
      <c r="O16" s="232"/>
      <c r="P16" s="15"/>
      <c r="Q16" s="16"/>
      <c r="R16" s="17"/>
      <c r="S16" s="17"/>
    </row>
    <row r="17" spans="1:19" ht="12.75">
      <c r="A17" s="231"/>
      <c r="B17" s="65"/>
      <c r="C17" s="69"/>
      <c r="D17" s="77"/>
      <c r="E17" s="78"/>
      <c r="F17" s="77">
        <v>1</v>
      </c>
      <c r="G17" s="78">
        <v>0.04</v>
      </c>
      <c r="H17" s="78">
        <v>0.02</v>
      </c>
      <c r="I17" s="79"/>
      <c r="J17" s="11">
        <f t="shared" si="0"/>
        <v>0</v>
      </c>
      <c r="K17" s="44">
        <f t="shared" si="1"/>
        <v>0</v>
      </c>
      <c r="L17" s="63">
        <f t="shared" si="2"/>
        <v>0</v>
      </c>
      <c r="M17" s="63">
        <f t="shared" si="3"/>
        <v>0</v>
      </c>
      <c r="N17" s="164">
        <f t="shared" si="4"/>
        <v>0</v>
      </c>
      <c r="O17" s="15"/>
      <c r="P17" s="15"/>
      <c r="Q17" s="16"/>
      <c r="R17" s="17"/>
      <c r="S17" s="17"/>
    </row>
    <row r="18" spans="1:19" ht="12.75">
      <c r="A18" s="158"/>
      <c r="B18" s="65"/>
      <c r="C18" s="69"/>
      <c r="D18" s="77"/>
      <c r="E18" s="78"/>
      <c r="F18" s="77">
        <v>1</v>
      </c>
      <c r="G18" s="78">
        <v>0.04</v>
      </c>
      <c r="H18" s="78">
        <v>0.02</v>
      </c>
      <c r="I18" s="79"/>
      <c r="J18" s="11">
        <f t="shared" si="0"/>
        <v>0</v>
      </c>
      <c r="K18" s="44">
        <f t="shared" si="1"/>
        <v>0</v>
      </c>
      <c r="L18" s="63">
        <f t="shared" si="2"/>
        <v>0</v>
      </c>
      <c r="M18" s="63">
        <f t="shared" si="3"/>
        <v>0</v>
      </c>
      <c r="N18" s="164">
        <f t="shared" si="4"/>
        <v>0</v>
      </c>
      <c r="O18" s="15"/>
      <c r="P18" s="15"/>
      <c r="Q18" s="16"/>
      <c r="R18" s="17"/>
      <c r="S18" s="17"/>
    </row>
    <row r="19" spans="1:19" ht="12.75">
      <c r="A19" s="158"/>
      <c r="B19" s="65"/>
      <c r="C19" s="69"/>
      <c r="D19" s="77"/>
      <c r="E19" s="78"/>
      <c r="F19" s="77">
        <v>1</v>
      </c>
      <c r="G19" s="78">
        <v>0.04</v>
      </c>
      <c r="H19" s="78">
        <v>0.02</v>
      </c>
      <c r="I19" s="79"/>
      <c r="J19" s="11">
        <f t="shared" si="0"/>
        <v>0</v>
      </c>
      <c r="K19" s="44">
        <f t="shared" si="1"/>
        <v>0</v>
      </c>
      <c r="L19" s="63">
        <f t="shared" si="2"/>
        <v>0</v>
      </c>
      <c r="M19" s="63">
        <f t="shared" si="3"/>
        <v>0</v>
      </c>
      <c r="N19" s="164">
        <f t="shared" si="4"/>
        <v>0</v>
      </c>
      <c r="O19" s="15"/>
      <c r="P19" s="15"/>
      <c r="Q19" s="16"/>
      <c r="R19" s="17"/>
      <c r="S19" s="17"/>
    </row>
    <row r="20" spans="1:19" ht="12.75">
      <c r="A20" s="158"/>
      <c r="B20" s="65"/>
      <c r="C20" s="69"/>
      <c r="D20" s="77"/>
      <c r="E20" s="78"/>
      <c r="F20" s="77">
        <v>1</v>
      </c>
      <c r="G20" s="78">
        <v>0.04</v>
      </c>
      <c r="H20" s="78">
        <v>0.02</v>
      </c>
      <c r="I20" s="79"/>
      <c r="J20" s="11">
        <f t="shared" si="0"/>
        <v>0</v>
      </c>
      <c r="K20" s="44">
        <f t="shared" si="1"/>
        <v>0</v>
      </c>
      <c r="L20" s="63">
        <f t="shared" si="2"/>
        <v>0</v>
      </c>
      <c r="M20" s="63">
        <f t="shared" si="3"/>
        <v>0</v>
      </c>
      <c r="N20" s="164">
        <f t="shared" si="4"/>
        <v>0</v>
      </c>
      <c r="O20" s="15"/>
      <c r="P20" s="15"/>
      <c r="Q20" s="16"/>
      <c r="R20" s="17"/>
      <c r="S20" s="17"/>
    </row>
    <row r="21" spans="1:19" ht="12.75">
      <c r="A21" s="165" t="s">
        <v>23</v>
      </c>
      <c r="B21" s="20"/>
      <c r="C21" s="20"/>
      <c r="D21" s="20"/>
      <c r="E21" s="21"/>
      <c r="F21" s="20"/>
      <c r="G21" s="21"/>
      <c r="H21" s="21"/>
      <c r="I21" s="22"/>
      <c r="J21" s="2" t="s">
        <v>24</v>
      </c>
      <c r="K21" s="2">
        <f>SUM(K15:K20)</f>
        <v>0</v>
      </c>
      <c r="L21" s="3">
        <f>SUM(L15:L20)</f>
        <v>0</v>
      </c>
      <c r="M21" s="3">
        <f>SUM(M15:M20)</f>
        <v>0</v>
      </c>
      <c r="N21" s="166">
        <f>SUM(N15:N20)</f>
        <v>0</v>
      </c>
      <c r="O21" s="15"/>
      <c r="P21" s="15"/>
      <c r="Q21" s="16"/>
      <c r="R21" s="17"/>
      <c r="S21" s="17"/>
    </row>
    <row r="22" spans="1:19" ht="12.75">
      <c r="A22" s="167" t="s">
        <v>25</v>
      </c>
      <c r="B22" s="77"/>
      <c r="C22" s="77"/>
      <c r="D22" s="77"/>
      <c r="E22" s="78"/>
      <c r="F22" s="77"/>
      <c r="G22" s="78"/>
      <c r="H22" s="78"/>
      <c r="I22" s="80"/>
      <c r="J22" s="8"/>
      <c r="K22" s="8"/>
      <c r="L22" s="8"/>
      <c r="M22" s="8"/>
      <c r="N22" s="163"/>
      <c r="O22" s="15"/>
      <c r="P22" s="15"/>
      <c r="Q22" s="16"/>
      <c r="R22" s="17"/>
      <c r="S22" s="17"/>
    </row>
    <row r="23" spans="1:19" ht="12.75">
      <c r="A23" s="162"/>
      <c r="B23" s="75"/>
      <c r="C23" s="74"/>
      <c r="D23" s="74"/>
      <c r="E23" s="74"/>
      <c r="F23" s="74"/>
      <c r="G23" s="74"/>
      <c r="H23" s="74"/>
      <c r="I23" s="74"/>
      <c r="J23" s="76"/>
      <c r="K23" s="76"/>
      <c r="L23" s="76"/>
      <c r="M23" s="76"/>
      <c r="N23" s="163"/>
      <c r="O23" s="15"/>
      <c r="P23" s="15"/>
      <c r="Q23" s="16"/>
      <c r="R23" s="17"/>
      <c r="S23" s="17"/>
    </row>
    <row r="24" spans="1:19" ht="12.75">
      <c r="A24" s="158"/>
      <c r="B24" s="65"/>
      <c r="C24" s="69"/>
      <c r="D24" s="77"/>
      <c r="E24" s="78"/>
      <c r="F24" s="77">
        <v>6</v>
      </c>
      <c r="G24" s="78">
        <v>0.04</v>
      </c>
      <c r="H24" s="78">
        <v>0.02</v>
      </c>
      <c r="I24" s="79"/>
      <c r="J24" s="11">
        <f>ROUND((C24*12)*(1+G24),0)*((1+H24)^($C$3-1))</f>
        <v>0</v>
      </c>
      <c r="K24" s="44">
        <f>E24*D24</f>
        <v>0</v>
      </c>
      <c r="L24" s="63">
        <f>IF($M$58="No",ROUND(J24*(K24/12),0),IF(J24&gt;$M$59,ROUND($M$59*(K24/12),0),ROUND(J24*(K24/12),0)))</f>
        <v>0</v>
      </c>
      <c r="M24" s="63">
        <f>IF(ISBLANK(F24),0,ROUND(INDEX($D$58:$D$63,F24)*L24/100,0))</f>
        <v>0</v>
      </c>
      <c r="N24" s="164">
        <f>L24+M24</f>
        <v>0</v>
      </c>
      <c r="O24" s="15"/>
      <c r="P24" s="15"/>
      <c r="Q24" s="16"/>
      <c r="R24" s="17"/>
      <c r="S24" s="17"/>
    </row>
    <row r="25" spans="1:19" ht="12.75">
      <c r="A25" s="158"/>
      <c r="B25" s="65"/>
      <c r="C25" s="69"/>
      <c r="D25" s="77"/>
      <c r="E25" s="78"/>
      <c r="F25" s="77">
        <v>6</v>
      </c>
      <c r="G25" s="78">
        <v>0.04</v>
      </c>
      <c r="H25" s="78">
        <v>0.02</v>
      </c>
      <c r="I25" s="79"/>
      <c r="J25" s="11">
        <f>ROUND((C25*12)*(1+G25),0)*((1+H25)^($C$3-1))</f>
        <v>0</v>
      </c>
      <c r="K25" s="44">
        <f>E25*D25</f>
        <v>0</v>
      </c>
      <c r="L25" s="63">
        <f>IF($M$58="No",ROUND(J25*(K25/12),0),IF(J25&gt;$M$59,ROUND($M$59*(K25/12),0),ROUND(J25*(K25/12),0)))</f>
        <v>0</v>
      </c>
      <c r="M25" s="63">
        <f>IF(ISBLANK(F25),0,ROUND(INDEX($D$58:$D$63,F25)*L25/100,0))</f>
        <v>0</v>
      </c>
      <c r="N25" s="164">
        <f>L25+M25</f>
        <v>0</v>
      </c>
      <c r="O25" s="15"/>
      <c r="P25" s="15"/>
      <c r="Q25" s="16"/>
      <c r="R25" s="17"/>
      <c r="S25" s="17"/>
    </row>
    <row r="26" spans="1:19" ht="12.75">
      <c r="A26" s="158"/>
      <c r="B26" s="65"/>
      <c r="C26" s="69"/>
      <c r="D26" s="77"/>
      <c r="E26" s="78"/>
      <c r="F26" s="77">
        <v>6</v>
      </c>
      <c r="G26" s="78">
        <v>0.04</v>
      </c>
      <c r="H26" s="78">
        <v>0.02</v>
      </c>
      <c r="I26" s="79"/>
      <c r="J26" s="11">
        <f>ROUND((C26*12)*(1+G26),0)*((1+H26)^($C$3-1))</f>
        <v>0</v>
      </c>
      <c r="K26" s="44">
        <f>E26*D26</f>
        <v>0</v>
      </c>
      <c r="L26" s="63">
        <f>IF($M$58="No",ROUND(J26*(K26/12),0),IF(J26&gt;$M$59,ROUND($M$59*(K26/12),0),ROUND(J26*(K26/12),0)))</f>
        <v>0</v>
      </c>
      <c r="M26" s="63">
        <f>IF(ISBLANK(F26),0,ROUND(INDEX($D$58:$D$63,F26)*L26/100,0))</f>
        <v>0</v>
      </c>
      <c r="N26" s="164">
        <f>L26+M26</f>
        <v>0</v>
      </c>
      <c r="O26" s="15"/>
      <c r="P26" s="15"/>
      <c r="Q26" s="16"/>
      <c r="R26" s="17"/>
      <c r="S26" s="17"/>
    </row>
    <row r="27" spans="1:19" ht="12.75">
      <c r="A27" s="165"/>
      <c r="B27" s="20"/>
      <c r="C27" s="20"/>
      <c r="D27" s="20"/>
      <c r="E27" s="21"/>
      <c r="F27" s="20"/>
      <c r="G27" s="21"/>
      <c r="H27" s="21"/>
      <c r="I27" s="4"/>
      <c r="J27" s="2" t="s">
        <v>24</v>
      </c>
      <c r="K27" s="2">
        <f>SUM(K24:K26)</f>
        <v>0</v>
      </c>
      <c r="L27" s="3">
        <f>SUM(L24:L26)</f>
        <v>0</v>
      </c>
      <c r="M27" s="3">
        <f>SUM(M24:M26)</f>
        <v>0</v>
      </c>
      <c r="N27" s="166">
        <f>SUM(N24:N26)</f>
        <v>0</v>
      </c>
      <c r="O27" s="15"/>
      <c r="P27" s="15"/>
      <c r="Q27" s="16"/>
      <c r="R27" s="17"/>
      <c r="S27" s="17"/>
    </row>
    <row r="28" spans="1:19" ht="12.75">
      <c r="A28" s="167" t="s">
        <v>35</v>
      </c>
      <c r="B28" s="65"/>
      <c r="C28" s="77"/>
      <c r="D28" s="77"/>
      <c r="E28" s="78"/>
      <c r="F28" s="77"/>
      <c r="G28" s="78"/>
      <c r="H28" s="78"/>
      <c r="I28" s="80"/>
      <c r="J28" s="8"/>
      <c r="K28" s="8"/>
      <c r="L28" s="8"/>
      <c r="M28" s="8"/>
      <c r="N28" s="163"/>
      <c r="O28" s="15"/>
      <c r="P28" s="15"/>
      <c r="Q28" s="16"/>
      <c r="R28" s="17"/>
      <c r="S28" s="17"/>
    </row>
    <row r="29" spans="1:19" ht="25.5">
      <c r="A29" s="162" t="s">
        <v>11</v>
      </c>
      <c r="B29" s="75" t="s">
        <v>12</v>
      </c>
      <c r="C29" s="74" t="s">
        <v>171</v>
      </c>
      <c r="D29" s="74" t="s">
        <v>14</v>
      </c>
      <c r="E29" s="74" t="s">
        <v>15</v>
      </c>
      <c r="F29" s="74" t="s">
        <v>172</v>
      </c>
      <c r="G29" s="74" t="s">
        <v>17</v>
      </c>
      <c r="H29" s="74" t="s">
        <v>18</v>
      </c>
      <c r="I29" s="74" t="s">
        <v>97</v>
      </c>
      <c r="J29" s="76" t="s">
        <v>114</v>
      </c>
      <c r="K29" s="76" t="s">
        <v>19</v>
      </c>
      <c r="L29" s="76" t="s">
        <v>20</v>
      </c>
      <c r="M29" s="76" t="s">
        <v>21</v>
      </c>
      <c r="N29" s="163" t="s">
        <v>22</v>
      </c>
      <c r="O29" s="15"/>
      <c r="P29" s="15"/>
      <c r="Q29" s="16"/>
      <c r="R29" s="17"/>
      <c r="S29" s="17"/>
    </row>
    <row r="30" spans="1:19" ht="12.75">
      <c r="A30" s="231"/>
      <c r="B30" s="230"/>
      <c r="C30" s="69"/>
      <c r="D30" s="77"/>
      <c r="E30" s="78"/>
      <c r="F30" s="77">
        <v>1</v>
      </c>
      <c r="G30" s="78">
        <v>0.04</v>
      </c>
      <c r="H30" s="78">
        <v>0.02</v>
      </c>
      <c r="I30" s="81">
        <f>IF(C30=0,0,IF(C30=2,0,(INDEX($J$59:$J$63,F30))*(K30*2)))</f>
        <v>0</v>
      </c>
      <c r="J30" s="11">
        <f>IF(C30=0,0,(IF(C30=1,INDEX($H$59:$H$63,F30),INDEX($I$59:$I$63,F30)))*(1+G30)*((1+H30)^($C$3-1)))</f>
        <v>0</v>
      </c>
      <c r="K30" s="44">
        <f>E30*D30</f>
        <v>0</v>
      </c>
      <c r="L30" s="63">
        <f>IF($M$58="No",ROUND(J30*(K30/12),0),IF(J30&gt;$M$59,ROUND($M$59*(K30/12),0),ROUND(J30*(K30/12),0)))</f>
        <v>0</v>
      </c>
      <c r="M30" s="63">
        <f>IF(ISBLANK(F30),0,ROUND(($D$61/100)*L30,0))</f>
        <v>0</v>
      </c>
      <c r="N30" s="164">
        <f>L30+M30</f>
        <v>0</v>
      </c>
      <c r="O30" s="15"/>
      <c r="P30" s="15"/>
      <c r="Q30" s="16"/>
      <c r="R30" s="17"/>
      <c r="S30" s="17"/>
    </row>
    <row r="31" spans="1:19" ht="12.75">
      <c r="A31" s="158"/>
      <c r="B31" s="65"/>
      <c r="C31" s="69"/>
      <c r="D31" s="77"/>
      <c r="E31" s="78"/>
      <c r="F31" s="77">
        <v>1</v>
      </c>
      <c r="G31" s="78">
        <v>0.04</v>
      </c>
      <c r="H31" s="78">
        <v>0.02</v>
      </c>
      <c r="I31" s="81">
        <f>IF(C31=0,0,IF(C31=2,0,(INDEX($J$59:$J$63,F31))*(K31*2)))</f>
        <v>0</v>
      </c>
      <c r="J31" s="11">
        <f>IF(C31=0,0,(IF(C31=1,INDEX($H$59:$H$63,F31),INDEX($I$59:$I$63,F31)))*(1+G31)*((1+H31)^($C$3-1)))</f>
        <v>0</v>
      </c>
      <c r="K31" s="44">
        <f>E31*D31</f>
        <v>0</v>
      </c>
      <c r="L31" s="63">
        <f>IF($M$58="No",ROUND(J31*(K31/12),0),IF(J31&gt;$M$59,ROUND($M$59*(K31/12),0),ROUND(J31*(K31/12),0)))</f>
        <v>0</v>
      </c>
      <c r="M31" s="63">
        <f>IF(ISBLANK(F31),0,ROUND(($D$61/100)*L31,0))</f>
        <v>0</v>
      </c>
      <c r="N31" s="164">
        <f>L31+M31</f>
        <v>0</v>
      </c>
      <c r="O31" s="15"/>
      <c r="P31" s="15"/>
      <c r="Q31" s="16"/>
      <c r="R31" s="17"/>
      <c r="S31" s="17"/>
    </row>
    <row r="32" spans="1:19" ht="12.75">
      <c r="A32" s="158"/>
      <c r="B32" s="65"/>
      <c r="C32" s="69"/>
      <c r="D32" s="77"/>
      <c r="E32" s="78"/>
      <c r="F32" s="77">
        <v>1</v>
      </c>
      <c r="G32" s="78">
        <v>0.04</v>
      </c>
      <c r="H32" s="78">
        <v>0.02</v>
      </c>
      <c r="I32" s="81">
        <f>IF(C32=0,0,IF(C32=2,0,(INDEX($J$59:$J$63,F32))*(K32*2)))</f>
        <v>0</v>
      </c>
      <c r="J32" s="11">
        <f>IF(C32=0,0,(IF(C32=1,INDEX($H$59:$H$63,F32),INDEX($I$59:$I$63,F32)))*(1+G32)*((1+H32)^($C$3-1)))</f>
        <v>0</v>
      </c>
      <c r="K32" s="44">
        <f>E32*D32</f>
        <v>0</v>
      </c>
      <c r="L32" s="63">
        <f>IF($M$58="No",ROUND(J32*(K32/12),0),IF(J32&gt;$M$59,ROUND($M$59*(K32/12),0),ROUND(J32*(K32/12),0)))</f>
        <v>0</v>
      </c>
      <c r="M32" s="63">
        <f>IF(ISBLANK(F32),0,ROUND(($D$61/100)*L32,0))</f>
        <v>0</v>
      </c>
      <c r="N32" s="164">
        <f>L32+M32</f>
        <v>0</v>
      </c>
      <c r="O32" s="15"/>
      <c r="P32" s="15"/>
      <c r="Q32" s="16"/>
      <c r="R32" s="17"/>
      <c r="S32" s="17"/>
    </row>
    <row r="33" spans="1:19" ht="12.75">
      <c r="A33" s="167"/>
      <c r="B33" s="20"/>
      <c r="C33" s="20"/>
      <c r="D33" s="20"/>
      <c r="E33" s="21"/>
      <c r="F33" s="20"/>
      <c r="G33" s="21"/>
      <c r="H33" s="5" t="s">
        <v>24</v>
      </c>
      <c r="I33" s="23">
        <f>SUM(I30:I32)</f>
        <v>0</v>
      </c>
      <c r="J33" s="2"/>
      <c r="K33" s="2">
        <f>SUM(K30:K32)</f>
        <v>0</v>
      </c>
      <c r="L33" s="3">
        <f>SUM(L30:L32)</f>
        <v>0</v>
      </c>
      <c r="M33" s="3">
        <f>SUM(M30:M32)</f>
        <v>0</v>
      </c>
      <c r="N33" s="166">
        <f>SUM(N30:N32)</f>
        <v>0</v>
      </c>
      <c r="O33" s="15"/>
      <c r="P33" s="15"/>
      <c r="Q33" s="16"/>
      <c r="R33" s="17"/>
      <c r="S33" s="17"/>
    </row>
    <row r="34" spans="1:19" ht="12.75">
      <c r="A34" s="167" t="s">
        <v>26</v>
      </c>
      <c r="B34" s="77"/>
      <c r="C34" s="77"/>
      <c r="D34" s="77"/>
      <c r="E34" s="78"/>
      <c r="F34" s="77"/>
      <c r="G34" s="78"/>
      <c r="H34" s="78"/>
      <c r="I34" s="80"/>
      <c r="J34" s="8"/>
      <c r="K34" s="8"/>
      <c r="L34" s="8"/>
      <c r="M34" s="8"/>
      <c r="N34" s="163"/>
      <c r="O34" s="15"/>
      <c r="P34" s="15"/>
      <c r="Q34" s="16"/>
      <c r="R34" s="17"/>
      <c r="S34" s="17"/>
    </row>
    <row r="35" spans="1:19" ht="12.75">
      <c r="A35" s="162"/>
      <c r="B35" s="75"/>
      <c r="C35" s="74"/>
      <c r="D35" s="74"/>
      <c r="E35" s="74"/>
      <c r="F35" s="74"/>
      <c r="G35" s="74"/>
      <c r="H35" s="74"/>
      <c r="I35" s="74"/>
      <c r="J35" s="76"/>
      <c r="K35" s="76"/>
      <c r="L35" s="76"/>
      <c r="M35" s="76"/>
      <c r="N35" s="163"/>
      <c r="O35" s="15"/>
      <c r="P35" s="15"/>
      <c r="Q35" s="16"/>
      <c r="R35" s="17"/>
      <c r="S35" s="17"/>
    </row>
    <row r="36" spans="1:19" ht="12.75">
      <c r="A36" s="158"/>
      <c r="B36" s="65"/>
      <c r="C36" s="69"/>
      <c r="D36" s="77"/>
      <c r="E36" s="78"/>
      <c r="F36" s="77">
        <v>3</v>
      </c>
      <c r="G36" s="78">
        <v>0.04</v>
      </c>
      <c r="H36" s="78">
        <v>0.02</v>
      </c>
      <c r="I36" s="79"/>
      <c r="J36" s="11">
        <f>ROUND((C36*12)*(1+G36),0)*((1+H36)^($C$3-1))</f>
        <v>0</v>
      </c>
      <c r="K36" s="44">
        <f>E36*D36</f>
        <v>0</v>
      </c>
      <c r="L36" s="63">
        <f>IF($M$58="No",ROUND(J36*(K36/12),0),IF(J36&gt;$M$59,ROUND($M$59*(K36/12),0),ROUND(J36*(K36/12),0)))</f>
        <v>0</v>
      </c>
      <c r="M36" s="63">
        <f>IF(ISBLANK(F36),0,ROUND(INDEX($D$58:$D$63,F36)*L36/100,0))</f>
        <v>0</v>
      </c>
      <c r="N36" s="164">
        <f>L36+M36</f>
        <v>0</v>
      </c>
      <c r="O36" s="15"/>
      <c r="P36" s="15"/>
      <c r="Q36" s="16"/>
      <c r="R36" s="17"/>
      <c r="S36" s="17"/>
    </row>
    <row r="37" spans="1:19" ht="12.75">
      <c r="A37" s="158"/>
      <c r="B37" s="65"/>
      <c r="C37" s="69"/>
      <c r="D37" s="77"/>
      <c r="E37" s="78"/>
      <c r="F37" s="77">
        <v>3</v>
      </c>
      <c r="G37" s="78">
        <v>0.04</v>
      </c>
      <c r="H37" s="78">
        <v>0.02</v>
      </c>
      <c r="I37" s="79"/>
      <c r="J37" s="11">
        <f>ROUND((C37*12)*(1+G37),0)*((1+H37)^($C$3-1))</f>
        <v>0</v>
      </c>
      <c r="K37" s="44">
        <f>E37*D37</f>
        <v>0</v>
      </c>
      <c r="L37" s="63">
        <f>IF($M$58="No",ROUND(J37*(K37/12),0),IF(J37&gt;$M$59,ROUND($M$59*(K37/12),0),ROUND(J37*(K37/12),0)))</f>
        <v>0</v>
      </c>
      <c r="M37" s="63">
        <f>IF(ISBLANK(F37),0,ROUND(INDEX($D$58:$D$63,F37)*L37/100,0))</f>
        <v>0</v>
      </c>
      <c r="N37" s="164">
        <f>L37+M37</f>
        <v>0</v>
      </c>
      <c r="O37" s="15"/>
      <c r="P37" s="15"/>
      <c r="Q37" s="16"/>
      <c r="R37" s="17"/>
      <c r="S37" s="17"/>
    </row>
    <row r="38" spans="1:19" ht="12.75">
      <c r="A38" s="158"/>
      <c r="B38" s="65"/>
      <c r="C38" s="69"/>
      <c r="D38" s="77"/>
      <c r="E38" s="78"/>
      <c r="F38" s="77">
        <v>3</v>
      </c>
      <c r="G38" s="78">
        <v>0.04</v>
      </c>
      <c r="H38" s="78">
        <v>0.02</v>
      </c>
      <c r="I38" s="79"/>
      <c r="J38" s="11">
        <f>ROUND((C38*12)*(1+G38),0)*((1+H38)^($C$3-1))</f>
        <v>0</v>
      </c>
      <c r="K38" s="44">
        <f>E38*D38</f>
        <v>0</v>
      </c>
      <c r="L38" s="63">
        <f>IF($M$58="No",ROUND(J38*(K38/12),0),IF(J38&gt;$M$59,ROUND($M$59*(K38/12),0),ROUND(J38*(K38/12),0)))</f>
        <v>0</v>
      </c>
      <c r="M38" s="63">
        <f>IF(ISBLANK(F38),0,ROUND(INDEX($D$58:$D$63,F38)*L38/100,0))</f>
        <v>0</v>
      </c>
      <c r="N38" s="164">
        <f>L38+M38</f>
        <v>0</v>
      </c>
      <c r="O38" s="15"/>
      <c r="P38" s="15"/>
      <c r="Q38" s="16"/>
      <c r="R38" s="17"/>
      <c r="S38" s="17"/>
    </row>
    <row r="39" spans="1:19" ht="12.75">
      <c r="A39" s="167"/>
      <c r="B39" s="20"/>
      <c r="C39" s="20"/>
      <c r="D39" s="20"/>
      <c r="E39" s="21"/>
      <c r="F39" s="20"/>
      <c r="G39" s="21"/>
      <c r="H39" s="21"/>
      <c r="I39" s="4"/>
      <c r="J39" s="2" t="s">
        <v>24</v>
      </c>
      <c r="K39" s="2">
        <f>SUM(K36:K38)</f>
        <v>0</v>
      </c>
      <c r="L39" s="3">
        <f>SUM(L36:L38)</f>
        <v>0</v>
      </c>
      <c r="M39" s="3">
        <f>SUM(M36:M38)</f>
        <v>0</v>
      </c>
      <c r="N39" s="166">
        <f>SUM(N36:N38)</f>
        <v>0</v>
      </c>
      <c r="O39" s="15"/>
      <c r="P39" s="15"/>
      <c r="Q39" s="16"/>
      <c r="R39" s="17"/>
      <c r="S39" s="17"/>
    </row>
    <row r="40" spans="1:19" ht="12.75">
      <c r="A40" s="167" t="s">
        <v>215</v>
      </c>
      <c r="B40" s="77"/>
      <c r="C40" s="77"/>
      <c r="D40" s="77"/>
      <c r="E40" s="78"/>
      <c r="F40" s="77"/>
      <c r="G40" s="78"/>
      <c r="H40" s="78"/>
      <c r="I40" s="80"/>
      <c r="J40" s="8"/>
      <c r="K40" s="8"/>
      <c r="L40" s="8"/>
      <c r="M40" s="8"/>
      <c r="N40" s="163"/>
      <c r="O40" s="15"/>
      <c r="P40" s="15"/>
      <c r="Q40" s="16"/>
      <c r="R40" s="17"/>
      <c r="S40" s="17"/>
    </row>
    <row r="41" spans="1:19" ht="12.75">
      <c r="A41" s="162"/>
      <c r="B41" s="75"/>
      <c r="C41" s="74"/>
      <c r="D41" s="74"/>
      <c r="E41" s="74"/>
      <c r="F41" s="74"/>
      <c r="G41" s="74"/>
      <c r="H41" s="74"/>
      <c r="I41" s="74"/>
      <c r="J41" s="76"/>
      <c r="K41" s="76"/>
      <c r="L41" s="76"/>
      <c r="M41" s="76"/>
      <c r="N41" s="163"/>
      <c r="O41" s="15"/>
      <c r="P41" s="15"/>
      <c r="Q41" s="16"/>
      <c r="R41" s="17"/>
      <c r="S41" s="17"/>
    </row>
    <row r="42" spans="1:19" ht="12.75">
      <c r="A42" s="158"/>
      <c r="B42" s="65"/>
      <c r="C42" s="69"/>
      <c r="D42" s="77"/>
      <c r="E42" s="78"/>
      <c r="F42" s="77">
        <v>2</v>
      </c>
      <c r="G42" s="78">
        <v>0.04</v>
      </c>
      <c r="H42" s="78">
        <v>0.02</v>
      </c>
      <c r="I42" s="79"/>
      <c r="J42" s="11">
        <f>ROUND((C42*12)*(1+G42),0)*((1+H42)^($C$3-1))</f>
        <v>0</v>
      </c>
      <c r="K42" s="44">
        <f>E42*D42</f>
        <v>0</v>
      </c>
      <c r="L42" s="63">
        <f>IF($M$58="No",ROUND(J42*(K42/12),0),IF(J42&gt;$M$59,ROUND($M$59*(K42/12),0),ROUND(J42*(K42/12),0)))</f>
        <v>0</v>
      </c>
      <c r="M42" s="63">
        <f>IF(ISBLANK(F42),0,ROUND(INDEX($D$58:$D$63,F42)*L42/100,0))</f>
        <v>0</v>
      </c>
      <c r="N42" s="164">
        <f>L42+M42</f>
        <v>0</v>
      </c>
      <c r="O42" s="15"/>
      <c r="P42" s="15"/>
      <c r="Q42" s="16"/>
      <c r="R42" s="17"/>
      <c r="S42" s="17"/>
    </row>
    <row r="43" spans="1:19" ht="12.75">
      <c r="A43" s="158"/>
      <c r="B43" s="65"/>
      <c r="C43" s="69"/>
      <c r="D43" s="77"/>
      <c r="E43" s="78"/>
      <c r="F43" s="77">
        <v>2</v>
      </c>
      <c r="G43" s="78">
        <v>0.04</v>
      </c>
      <c r="H43" s="78">
        <v>0.02</v>
      </c>
      <c r="I43" s="79"/>
      <c r="J43" s="11">
        <f>ROUND((C43*12)*(1+G43),0)*((1+H43)^($C$3-1))</f>
        <v>0</v>
      </c>
      <c r="K43" s="44">
        <f>E43*D43</f>
        <v>0</v>
      </c>
      <c r="L43" s="63">
        <f>IF($M$58="No",ROUND(J43*(K43/12),0),IF(J43&gt;$M$59,ROUND($M$59*(K43/12),0),ROUND(J43*(K43/12),0)))</f>
        <v>0</v>
      </c>
      <c r="M43" s="63">
        <f>IF(ISBLANK(F43),0,ROUND(INDEX($D$58:$D$63,F43)*L43/100,0))</f>
        <v>0</v>
      </c>
      <c r="N43" s="164">
        <f>L43+M43</f>
        <v>0</v>
      </c>
      <c r="O43" s="15"/>
      <c r="P43" s="15"/>
      <c r="Q43" s="16"/>
      <c r="R43" s="17"/>
      <c r="S43" s="17"/>
    </row>
    <row r="44" spans="1:19" ht="12.75">
      <c r="A44" s="158"/>
      <c r="B44" s="65"/>
      <c r="C44" s="69"/>
      <c r="D44" s="77"/>
      <c r="E44" s="78"/>
      <c r="F44" s="77">
        <v>2</v>
      </c>
      <c r="G44" s="78">
        <v>0.04</v>
      </c>
      <c r="H44" s="78">
        <v>0.02</v>
      </c>
      <c r="I44" s="79"/>
      <c r="J44" s="11">
        <f>ROUND((C44*12)*(1+G44),0)*((1+H44)^($C$3-1))</f>
        <v>0</v>
      </c>
      <c r="K44" s="44">
        <f>E44*D44</f>
        <v>0</v>
      </c>
      <c r="L44" s="63">
        <f>IF($M$58="No",ROUND(J44*(K44/12),0),IF(J44&gt;$M$59,ROUND($M$59*(K44/12),0),ROUND(J44*(K44/12),0)))</f>
        <v>0</v>
      </c>
      <c r="M44" s="63">
        <f>IF(ISBLANK(F44),0,ROUND(INDEX($D$58:$D$63,F44)*L44/100,0))</f>
        <v>0</v>
      </c>
      <c r="N44" s="164">
        <f>L44+M44</f>
        <v>0</v>
      </c>
      <c r="O44" s="15"/>
      <c r="P44" s="15"/>
      <c r="Q44" s="16"/>
      <c r="R44" s="17"/>
      <c r="S44" s="17"/>
    </row>
    <row r="45" spans="1:19" ht="12.75">
      <c r="A45" s="167"/>
      <c r="B45" s="20"/>
      <c r="C45" s="20"/>
      <c r="D45" s="20"/>
      <c r="E45" s="21"/>
      <c r="F45" s="20"/>
      <c r="G45" s="21"/>
      <c r="H45" s="21"/>
      <c r="I45" s="4"/>
      <c r="J45" s="2" t="s">
        <v>24</v>
      </c>
      <c r="K45" s="2">
        <f>SUM(K42:K44)</f>
        <v>0</v>
      </c>
      <c r="L45" s="3">
        <f>SUM(L42:L44)</f>
        <v>0</v>
      </c>
      <c r="M45" s="3">
        <f>SUM(M42:M44)</f>
        <v>0</v>
      </c>
      <c r="N45" s="166">
        <f>SUM(N42:N44)</f>
        <v>0</v>
      </c>
      <c r="O45" s="15"/>
      <c r="P45" s="15"/>
      <c r="Q45" s="16"/>
      <c r="R45" s="17"/>
      <c r="S45" s="17"/>
    </row>
    <row r="46" spans="1:19" ht="12.75">
      <c r="A46" s="167" t="s">
        <v>216</v>
      </c>
      <c r="B46" s="77"/>
      <c r="C46" s="77"/>
      <c r="D46" s="77"/>
      <c r="E46" s="78"/>
      <c r="F46" s="77"/>
      <c r="G46" s="78"/>
      <c r="H46" s="78"/>
      <c r="I46" s="80"/>
      <c r="J46" s="8"/>
      <c r="K46" s="8"/>
      <c r="L46" s="8"/>
      <c r="M46" s="8"/>
      <c r="N46" s="163"/>
      <c r="O46" s="15"/>
      <c r="P46" s="15"/>
      <c r="Q46" s="16"/>
      <c r="R46" s="17"/>
      <c r="S46" s="17"/>
    </row>
    <row r="47" spans="1:19" ht="12.75">
      <c r="A47" s="165"/>
      <c r="B47" s="77"/>
      <c r="C47" s="69"/>
      <c r="D47" s="77"/>
      <c r="E47" s="78"/>
      <c r="F47" s="77"/>
      <c r="G47" s="78"/>
      <c r="H47" s="78"/>
      <c r="I47" s="74"/>
      <c r="J47" s="76"/>
      <c r="K47" s="76"/>
      <c r="L47" s="76"/>
      <c r="M47" s="76"/>
      <c r="N47" s="163"/>
      <c r="O47" s="15"/>
      <c r="P47" s="15"/>
      <c r="Q47" s="16"/>
      <c r="R47" s="17"/>
      <c r="S47" s="17"/>
    </row>
    <row r="48" spans="1:19" ht="12.75">
      <c r="A48" s="231"/>
      <c r="B48" s="65"/>
      <c r="C48" s="69"/>
      <c r="D48" s="77"/>
      <c r="E48" s="78"/>
      <c r="F48" s="77">
        <v>5</v>
      </c>
      <c r="G48" s="78">
        <v>0.04</v>
      </c>
      <c r="H48" s="78">
        <v>0.02</v>
      </c>
      <c r="I48" s="79"/>
      <c r="J48" s="11">
        <f>ROUND((C48*12)*(1+G48),0)*((1+H48)^($C$3-1))</f>
        <v>0</v>
      </c>
      <c r="K48" s="44">
        <f>E48*D48</f>
        <v>0</v>
      </c>
      <c r="L48" s="63">
        <f>IF($M$58="No",ROUND(J48*(K48/12),0),IF(J48&gt;$M$59,ROUND($M$59*(K48/12),0),ROUND(J48*(K48/12),0)))</f>
        <v>0</v>
      </c>
      <c r="M48" s="63">
        <f>IF(ISBLANK(F48),0,ROUND(INDEX($D$58:$D$63,F48)*L48/100,0))</f>
        <v>0</v>
      </c>
      <c r="N48" s="164">
        <f>L48+M48</f>
        <v>0</v>
      </c>
      <c r="O48" s="15"/>
      <c r="P48" s="15"/>
      <c r="Q48" s="16"/>
      <c r="R48" s="17"/>
      <c r="S48" s="17"/>
    </row>
    <row r="49" spans="1:19" ht="12.75">
      <c r="A49" s="231"/>
      <c r="B49" s="230"/>
      <c r="C49" s="69"/>
      <c r="D49" s="77"/>
      <c r="E49" s="78"/>
      <c r="F49" s="77">
        <v>5</v>
      </c>
      <c r="G49" s="78">
        <v>0.04</v>
      </c>
      <c r="H49" s="78">
        <v>0.02</v>
      </c>
      <c r="I49" s="79"/>
      <c r="J49" s="11">
        <f>ROUND((C49*12)*(1+G49),0)*((1+H49)^($C$3-1))</f>
        <v>0</v>
      </c>
      <c r="K49" s="44">
        <f>E49*D49</f>
        <v>0</v>
      </c>
      <c r="L49" s="63">
        <f>IF($M$58="No",ROUND(J49*(K49/12),0),IF(J49&gt;$M$59,ROUND($M$59*(K49/12),0),ROUND(J49*(K49/12),0)))</f>
        <v>0</v>
      </c>
      <c r="M49" s="63">
        <f>IF(ISBLANK(F49),0,ROUND(INDEX($D$58:$D$63,F49)*L49/100,0))</f>
        <v>0</v>
      </c>
      <c r="N49" s="164">
        <f>L49+M49</f>
        <v>0</v>
      </c>
      <c r="O49" s="15"/>
      <c r="P49" s="15"/>
      <c r="Q49" s="16"/>
      <c r="R49" s="17"/>
      <c r="S49" s="17"/>
    </row>
    <row r="50" spans="1:19" ht="12.75">
      <c r="A50" s="158"/>
      <c r="B50" s="65"/>
      <c r="C50" s="69"/>
      <c r="D50" s="77"/>
      <c r="E50" s="78"/>
      <c r="F50" s="77">
        <v>5</v>
      </c>
      <c r="G50" s="78">
        <v>0.04</v>
      </c>
      <c r="H50" s="78">
        <v>0.02</v>
      </c>
      <c r="I50" s="79"/>
      <c r="J50" s="11">
        <f>ROUND((C50*12)*(1+G50),0)*((1+H50)^($C$3-1))</f>
        <v>0</v>
      </c>
      <c r="K50" s="44">
        <f>E50*D50</f>
        <v>0</v>
      </c>
      <c r="L50" s="63">
        <f>IF($M$58="No",ROUND(J50*(K50/12),0),IF(J50&gt;$M$59,ROUND($M$59*(K50/12),0),ROUND(J50*(K50/12),0)))</f>
        <v>0</v>
      </c>
      <c r="M50" s="63">
        <f>IF(ISBLANK(F50),0,ROUND(INDEX($D$58:$D$63,F50)*L50/100,0))</f>
        <v>0</v>
      </c>
      <c r="N50" s="164">
        <f>L50+M50</f>
        <v>0</v>
      </c>
      <c r="O50" s="15"/>
      <c r="P50" s="15"/>
      <c r="Q50" s="16"/>
      <c r="R50" s="17"/>
      <c r="S50" s="17"/>
    </row>
    <row r="51" spans="1:19" ht="12.75">
      <c r="A51" s="158"/>
      <c r="B51" s="65"/>
      <c r="C51" s="69"/>
      <c r="D51" s="77"/>
      <c r="E51" s="78"/>
      <c r="F51" s="77">
        <v>5</v>
      </c>
      <c r="G51" s="78">
        <v>0.04</v>
      </c>
      <c r="H51" s="78">
        <v>0.02</v>
      </c>
      <c r="I51" s="79"/>
      <c r="J51" s="11">
        <f>ROUND((C51*12)*(1+G51),0)*((1+H51)^($C$3-1))</f>
        <v>0</v>
      </c>
      <c r="K51" s="44">
        <f>E51*D51</f>
        <v>0</v>
      </c>
      <c r="L51" s="63">
        <f>IF($M$58="No",ROUND(J51*(K51/12),0),IF(J51&gt;$M$59,ROUND($M$59*(K51/12),0),ROUND(J51*(K51/12),0)))</f>
        <v>0</v>
      </c>
      <c r="M51" s="63">
        <f>IF(ISBLANK(F51),0,ROUND(INDEX($D$58:$D$63,F51)*L51/100,0))</f>
        <v>0</v>
      </c>
      <c r="N51" s="164">
        <f>L51+M51</f>
        <v>0</v>
      </c>
      <c r="O51" s="15"/>
      <c r="P51" s="15"/>
      <c r="Q51" s="16"/>
      <c r="R51" s="17"/>
      <c r="S51" s="17"/>
    </row>
    <row r="52" spans="1:19" ht="12.75">
      <c r="A52" s="165"/>
      <c r="B52" s="20"/>
      <c r="C52" s="20"/>
      <c r="D52" s="20"/>
      <c r="E52" s="21"/>
      <c r="F52" s="20"/>
      <c r="G52" s="5"/>
      <c r="H52" s="5"/>
      <c r="I52" s="4"/>
      <c r="J52" s="2" t="s">
        <v>24</v>
      </c>
      <c r="K52" s="2">
        <f>SUM(K48:K51)</f>
        <v>0</v>
      </c>
      <c r="L52" s="3">
        <f>SUM(L48:L51)</f>
        <v>0</v>
      </c>
      <c r="M52" s="3">
        <f>SUM(M48:M51)</f>
        <v>0</v>
      </c>
      <c r="N52" s="166">
        <f>SUM(N48:N51)</f>
        <v>0</v>
      </c>
      <c r="O52" s="15"/>
      <c r="P52" s="15"/>
      <c r="Q52" s="16"/>
      <c r="R52" s="17"/>
      <c r="S52" s="17"/>
    </row>
    <row r="53" spans="1:19" ht="25.5">
      <c r="A53" s="162" t="s">
        <v>11</v>
      </c>
      <c r="B53" s="75" t="s">
        <v>12</v>
      </c>
      <c r="C53" s="74" t="s">
        <v>13</v>
      </c>
      <c r="D53" s="74" t="s">
        <v>14</v>
      </c>
      <c r="E53" s="74" t="s">
        <v>15</v>
      </c>
      <c r="F53" s="74" t="s">
        <v>16</v>
      </c>
      <c r="G53" s="74" t="s">
        <v>17</v>
      </c>
      <c r="H53" s="74" t="s">
        <v>18</v>
      </c>
      <c r="I53" s="80"/>
      <c r="J53" s="76" t="s">
        <v>114</v>
      </c>
      <c r="K53" s="76" t="s">
        <v>19</v>
      </c>
      <c r="L53" s="76" t="s">
        <v>20</v>
      </c>
      <c r="M53" s="76" t="s">
        <v>21</v>
      </c>
      <c r="N53" s="163" t="s">
        <v>22</v>
      </c>
      <c r="O53" s="15"/>
      <c r="P53" s="15"/>
      <c r="Q53" s="16"/>
      <c r="R53" s="17"/>
      <c r="S53" s="17"/>
    </row>
    <row r="54" spans="1:19" ht="12.75">
      <c r="A54" s="162"/>
      <c r="B54" s="75"/>
      <c r="C54" s="74"/>
      <c r="D54" s="74"/>
      <c r="E54" s="74"/>
      <c r="F54" s="74"/>
      <c r="G54" s="74"/>
      <c r="H54" s="74"/>
      <c r="I54" s="80"/>
      <c r="J54" s="76"/>
      <c r="K54" s="76"/>
      <c r="L54" s="76"/>
      <c r="M54" s="76"/>
      <c r="N54" s="163"/>
      <c r="O54" s="15"/>
      <c r="P54" s="15"/>
      <c r="Q54" s="16"/>
      <c r="R54" s="17"/>
      <c r="S54" s="17"/>
    </row>
    <row r="55" spans="1:18" s="14" customFormat="1" ht="12.75">
      <c r="A55" s="162" t="s">
        <v>27</v>
      </c>
      <c r="B55" s="66"/>
      <c r="C55" s="66"/>
      <c r="D55" s="82"/>
      <c r="E55" s="62"/>
      <c r="F55" s="62"/>
      <c r="G55" s="75"/>
      <c r="H55" s="75"/>
      <c r="I55" s="75"/>
      <c r="J55" s="8"/>
      <c r="K55" s="8"/>
      <c r="L55" s="83">
        <f>SUM(L21,L27,L33,L39,L45,L52)</f>
        <v>0</v>
      </c>
      <c r="M55" s="83">
        <f>SUM(M21,M27,M33,M39,M45,M52)</f>
        <v>0</v>
      </c>
      <c r="N55" s="168">
        <f>SUM(N21,N27,N33,N39,N45,N52)</f>
        <v>0</v>
      </c>
      <c r="O55" s="24"/>
      <c r="P55" s="24"/>
      <c r="Q55" s="24"/>
      <c r="R55" s="12"/>
    </row>
    <row r="56" spans="1:18" s="14" customFormat="1" ht="12.75">
      <c r="A56" s="169"/>
      <c r="B56" s="66"/>
      <c r="C56" s="66"/>
      <c r="D56" s="62"/>
      <c r="E56" s="62"/>
      <c r="F56" s="77"/>
      <c r="G56" s="75"/>
      <c r="H56" s="75"/>
      <c r="I56" s="75"/>
      <c r="J56" s="8"/>
      <c r="K56" s="8"/>
      <c r="L56" s="84"/>
      <c r="M56" s="84"/>
      <c r="N56" s="170"/>
      <c r="O56" s="24"/>
      <c r="P56" s="24"/>
      <c r="Q56" s="24"/>
      <c r="R56" s="12"/>
    </row>
    <row r="57" spans="1:14" ht="12.75">
      <c r="A57" s="171"/>
      <c r="B57" s="135" t="s">
        <v>225</v>
      </c>
      <c r="C57" s="136"/>
      <c r="D57" s="136"/>
      <c r="E57" s="62"/>
      <c r="F57" s="70" t="s">
        <v>224</v>
      </c>
      <c r="G57" s="62"/>
      <c r="H57" s="75"/>
      <c r="I57" s="75"/>
      <c r="J57" s="8"/>
      <c r="K57" s="75"/>
      <c r="L57" s="82" t="s">
        <v>173</v>
      </c>
      <c r="M57" s="62"/>
      <c r="N57" s="172"/>
    </row>
    <row r="58" spans="1:14" ht="12.75">
      <c r="A58" s="171"/>
      <c r="B58" s="107" t="s">
        <v>28</v>
      </c>
      <c r="C58" s="107" t="s">
        <v>29</v>
      </c>
      <c r="D58" s="77">
        <v>23.9</v>
      </c>
      <c r="E58" s="77"/>
      <c r="F58" s="137"/>
      <c r="G58" s="138" t="s">
        <v>174</v>
      </c>
      <c r="H58" s="138" t="s">
        <v>175</v>
      </c>
      <c r="I58" s="138" t="s">
        <v>176</v>
      </c>
      <c r="J58" s="138" t="s">
        <v>177</v>
      </c>
      <c r="K58" s="77"/>
      <c r="L58" s="77" t="s">
        <v>178</v>
      </c>
      <c r="M58" s="77" t="s">
        <v>179</v>
      </c>
      <c r="N58" s="172"/>
    </row>
    <row r="59" spans="1:14" ht="12.75">
      <c r="A59" s="171"/>
      <c r="B59" s="107" t="s">
        <v>30</v>
      </c>
      <c r="C59" s="107" t="s">
        <v>31</v>
      </c>
      <c r="D59" s="77">
        <v>41.2</v>
      </c>
      <c r="E59" s="62"/>
      <c r="F59" s="65" t="s">
        <v>28</v>
      </c>
      <c r="G59" s="107" t="s">
        <v>180</v>
      </c>
      <c r="H59" s="236">
        <f>2341*2*12</f>
        <v>56184</v>
      </c>
      <c r="I59" s="237">
        <f>4013*2*12</f>
        <v>96312</v>
      </c>
      <c r="J59" s="81">
        <f>9369/3</f>
        <v>3123</v>
      </c>
      <c r="K59" s="77"/>
      <c r="L59" s="77" t="s">
        <v>181</v>
      </c>
      <c r="M59" s="69">
        <v>192300</v>
      </c>
      <c r="N59" s="172"/>
    </row>
    <row r="60" spans="1:14" ht="12.75">
      <c r="A60" s="171"/>
      <c r="B60" s="107" t="s">
        <v>32</v>
      </c>
      <c r="C60" s="65" t="s">
        <v>33</v>
      </c>
      <c r="D60" s="211">
        <v>20.9</v>
      </c>
      <c r="E60" s="62"/>
      <c r="F60" s="65" t="s">
        <v>30</v>
      </c>
      <c r="G60" s="113" t="s">
        <v>206</v>
      </c>
      <c r="H60" s="236">
        <f>2516*2*12</f>
        <v>60384</v>
      </c>
      <c r="I60" s="236">
        <f>4188*2*12</f>
        <v>100512</v>
      </c>
      <c r="J60" s="81">
        <f>9369/3</f>
        <v>3123</v>
      </c>
      <c r="K60" s="77"/>
      <c r="L60" s="77"/>
      <c r="M60" s="77"/>
      <c r="N60" s="172"/>
    </row>
    <row r="61" spans="1:14" ht="12.75">
      <c r="A61" s="171"/>
      <c r="B61" s="107" t="s">
        <v>34</v>
      </c>
      <c r="C61" s="107" t="s">
        <v>35</v>
      </c>
      <c r="D61" s="77">
        <v>21.2</v>
      </c>
      <c r="E61" s="85"/>
      <c r="F61" s="65" t="s">
        <v>32</v>
      </c>
      <c r="G61" s="113" t="s">
        <v>207</v>
      </c>
      <c r="H61" s="236">
        <f>2703*2*12</f>
        <v>64872</v>
      </c>
      <c r="I61" s="236">
        <f>4375*2*12</f>
        <v>105000</v>
      </c>
      <c r="J61" s="81">
        <f>9369/3</f>
        <v>3123</v>
      </c>
      <c r="K61" s="77"/>
      <c r="L61" s="77"/>
      <c r="M61" s="238" t="s">
        <v>226</v>
      </c>
      <c r="N61" s="172"/>
    </row>
    <row r="62" spans="1:14" ht="12.75">
      <c r="A62" s="171"/>
      <c r="B62" s="107" t="s">
        <v>36</v>
      </c>
      <c r="C62" s="107" t="s">
        <v>37</v>
      </c>
      <c r="D62" s="77">
        <v>32.1</v>
      </c>
      <c r="E62" s="62"/>
      <c r="F62" s="107" t="s">
        <v>34</v>
      </c>
      <c r="G62" s="113" t="s">
        <v>208</v>
      </c>
      <c r="H62" s="236">
        <f>2516*2*12</f>
        <v>60384</v>
      </c>
      <c r="I62" s="236">
        <f>4188*2*12</f>
        <v>100512</v>
      </c>
      <c r="J62" s="81">
        <f>(6431)/3</f>
        <v>2143.6666666666665</v>
      </c>
      <c r="K62" s="77"/>
      <c r="L62" s="77"/>
      <c r="M62" s="77"/>
      <c r="N62" s="172"/>
    </row>
    <row r="63" spans="1:14" ht="12.75">
      <c r="A63" s="169"/>
      <c r="B63" s="107" t="s">
        <v>38</v>
      </c>
      <c r="C63" s="113" t="s">
        <v>223</v>
      </c>
      <c r="D63" s="77">
        <v>22.7</v>
      </c>
      <c r="E63" s="82"/>
      <c r="F63" s="107" t="s">
        <v>36</v>
      </c>
      <c r="G63" s="113" t="s">
        <v>209</v>
      </c>
      <c r="H63" s="236">
        <f>2703*2*12</f>
        <v>64872</v>
      </c>
      <c r="I63" s="236">
        <f>4375*2*12</f>
        <v>105000</v>
      </c>
      <c r="J63" s="81">
        <f>(6431)/3</f>
        <v>2143.6666666666665</v>
      </c>
      <c r="K63" s="77"/>
      <c r="L63" s="77"/>
      <c r="M63" s="77"/>
      <c r="N63" s="172"/>
    </row>
    <row r="64" spans="1:14" ht="12.75">
      <c r="A64" s="162"/>
      <c r="B64" s="62"/>
      <c r="C64" s="62"/>
      <c r="D64" s="62"/>
      <c r="E64" s="62"/>
      <c r="F64" s="62"/>
      <c r="G64" s="62"/>
      <c r="H64" s="62"/>
      <c r="I64" s="62"/>
      <c r="J64" s="62"/>
      <c r="K64" s="62"/>
      <c r="L64" s="62"/>
      <c r="M64" s="62"/>
      <c r="N64" s="172"/>
    </row>
    <row r="65" spans="1:14" ht="12.75">
      <c r="A65" s="173" t="s">
        <v>39</v>
      </c>
      <c r="B65" s="130"/>
      <c r="C65" s="130"/>
      <c r="D65" s="130"/>
      <c r="E65" s="130"/>
      <c r="F65" s="130"/>
      <c r="G65" s="130"/>
      <c r="H65" s="130"/>
      <c r="I65" s="130"/>
      <c r="J65" s="130"/>
      <c r="K65" s="130"/>
      <c r="L65" s="130"/>
      <c r="M65" s="130"/>
      <c r="N65" s="174"/>
    </row>
    <row r="66" spans="1:14" ht="12.75">
      <c r="A66" s="171"/>
      <c r="B66" s="62"/>
      <c r="C66" s="62"/>
      <c r="D66" s="62"/>
      <c r="E66" s="62"/>
      <c r="F66" s="62"/>
      <c r="G66" s="62"/>
      <c r="H66" s="62"/>
      <c r="I66" s="62"/>
      <c r="J66" s="62"/>
      <c r="K66" s="62"/>
      <c r="L66" s="62"/>
      <c r="M66" s="62"/>
      <c r="N66" s="172"/>
    </row>
    <row r="67" spans="1:14" s="14" customFormat="1" ht="12.75">
      <c r="A67" s="169" t="s">
        <v>11</v>
      </c>
      <c r="B67" s="75" t="s">
        <v>40</v>
      </c>
      <c r="C67" s="75" t="s">
        <v>41</v>
      </c>
      <c r="D67" s="75" t="s">
        <v>42</v>
      </c>
      <c r="E67" s="75" t="s">
        <v>43</v>
      </c>
      <c r="F67" s="75" t="s">
        <v>44</v>
      </c>
      <c r="G67" s="75" t="s">
        <v>22</v>
      </c>
      <c r="H67" s="75"/>
      <c r="I67" s="75"/>
      <c r="J67" s="75"/>
      <c r="K67" s="75"/>
      <c r="L67" s="75"/>
      <c r="M67" s="75"/>
      <c r="N67" s="175"/>
    </row>
    <row r="68" spans="1:14" ht="12.75">
      <c r="A68" s="231"/>
      <c r="B68" s="77"/>
      <c r="C68" s="32"/>
      <c r="D68" s="86"/>
      <c r="E68" s="32"/>
      <c r="F68" s="32"/>
      <c r="G68" s="86">
        <f>SUM(D68:F68)</f>
        <v>0</v>
      </c>
      <c r="H68" s="86"/>
      <c r="I68" s="86"/>
      <c r="J68" s="86"/>
      <c r="K68" s="62"/>
      <c r="L68" s="62"/>
      <c r="M68" s="62"/>
      <c r="N68" s="172"/>
    </row>
    <row r="69" spans="1:14" ht="12.75">
      <c r="A69" s="231"/>
      <c r="B69" s="77"/>
      <c r="C69" s="32"/>
      <c r="D69" s="86"/>
      <c r="E69" s="32"/>
      <c r="F69" s="32"/>
      <c r="G69" s="86">
        <f>SUM(D69:F69)</f>
        <v>0</v>
      </c>
      <c r="H69" s="86"/>
      <c r="I69" s="86"/>
      <c r="J69" s="86"/>
      <c r="K69" s="62"/>
      <c r="L69" s="62"/>
      <c r="M69" s="62"/>
      <c r="N69" s="172"/>
    </row>
    <row r="70" spans="1:14" ht="12.75">
      <c r="A70" s="158"/>
      <c r="B70" s="77"/>
      <c r="C70" s="32"/>
      <c r="D70" s="86">
        <f>B70*C70</f>
        <v>0</v>
      </c>
      <c r="E70" s="32"/>
      <c r="F70" s="32"/>
      <c r="G70" s="86">
        <f>SUM(D70:F70)</f>
        <v>0</v>
      </c>
      <c r="H70" s="86"/>
      <c r="I70" s="86"/>
      <c r="J70" s="86"/>
      <c r="K70" s="62"/>
      <c r="L70" s="62"/>
      <c r="M70" s="62"/>
      <c r="N70" s="172"/>
    </row>
    <row r="71" spans="1:14" ht="12.75">
      <c r="A71" s="165" t="s">
        <v>23</v>
      </c>
      <c r="B71" s="77"/>
      <c r="C71" s="32"/>
      <c r="D71" s="86">
        <f>B71*C71</f>
        <v>0</v>
      </c>
      <c r="E71" s="32"/>
      <c r="F71" s="87" t="s">
        <v>24</v>
      </c>
      <c r="G71" s="88">
        <f>SUM(G68:G70)</f>
        <v>0</v>
      </c>
      <c r="H71" s="86"/>
      <c r="I71" s="86"/>
      <c r="J71" s="86"/>
      <c r="K71" s="62"/>
      <c r="L71" s="62"/>
      <c r="M71" s="62"/>
      <c r="N71" s="172"/>
    </row>
    <row r="72" spans="1:14" ht="12.75">
      <c r="A72" s="176"/>
      <c r="B72" s="20"/>
      <c r="C72" s="25"/>
      <c r="D72" s="26"/>
      <c r="E72" s="25"/>
      <c r="F72" s="25"/>
      <c r="G72" s="26"/>
      <c r="H72" s="86"/>
      <c r="I72" s="86"/>
      <c r="J72" s="86"/>
      <c r="K72" s="62"/>
      <c r="L72" s="62"/>
      <c r="M72" s="62"/>
      <c r="N72" s="172"/>
    </row>
    <row r="73" spans="1:14" ht="12.75">
      <c r="A73" s="167" t="s">
        <v>45</v>
      </c>
      <c r="B73" s="77"/>
      <c r="C73" s="32"/>
      <c r="D73" s="89" t="s">
        <v>46</v>
      </c>
      <c r="E73" s="87" t="s">
        <v>47</v>
      </c>
      <c r="F73" s="32"/>
      <c r="G73" s="88" t="s">
        <v>48</v>
      </c>
      <c r="H73" s="86"/>
      <c r="I73" s="86"/>
      <c r="J73" s="86"/>
      <c r="K73" s="62"/>
      <c r="L73" s="62"/>
      <c r="M73" s="62"/>
      <c r="N73" s="172"/>
    </row>
    <row r="74" spans="1:14" ht="12.75">
      <c r="A74" s="231"/>
      <c r="B74" s="77"/>
      <c r="C74" s="32"/>
      <c r="D74" s="32"/>
      <c r="E74" s="32"/>
      <c r="F74" s="32"/>
      <c r="G74" s="86">
        <f>D74*E74</f>
        <v>0</v>
      </c>
      <c r="H74" s="86"/>
      <c r="I74" s="86"/>
      <c r="J74" s="86"/>
      <c r="K74" s="62"/>
      <c r="L74" s="62"/>
      <c r="M74" s="62"/>
      <c r="N74" s="172"/>
    </row>
    <row r="75" spans="1:14" ht="12.75">
      <c r="A75" s="231"/>
      <c r="B75" s="77"/>
      <c r="C75" s="32"/>
      <c r="D75" s="32"/>
      <c r="E75" s="32"/>
      <c r="F75" s="32"/>
      <c r="G75" s="86">
        <f>D75*E75</f>
        <v>0</v>
      </c>
      <c r="H75" s="86"/>
      <c r="I75" s="86"/>
      <c r="J75" s="86"/>
      <c r="K75" s="62"/>
      <c r="L75" s="62"/>
      <c r="M75" s="62"/>
      <c r="N75" s="172"/>
    </row>
    <row r="76" spans="1:14" ht="12.75">
      <c r="A76" s="158"/>
      <c r="B76" s="77"/>
      <c r="C76" s="32"/>
      <c r="D76" s="32"/>
      <c r="E76" s="32"/>
      <c r="F76" s="32"/>
      <c r="G76" s="86">
        <f>D76*E76</f>
        <v>0</v>
      </c>
      <c r="H76" s="86"/>
      <c r="I76" s="86"/>
      <c r="J76" s="86"/>
      <c r="K76" s="62"/>
      <c r="L76" s="62"/>
      <c r="M76" s="62"/>
      <c r="N76" s="172"/>
    </row>
    <row r="77" spans="1:14" ht="12.75">
      <c r="A77" s="165"/>
      <c r="B77" s="77"/>
      <c r="C77" s="32"/>
      <c r="D77" s="32"/>
      <c r="E77" s="32"/>
      <c r="F77" s="32"/>
      <c r="G77" s="86"/>
      <c r="H77" s="86"/>
      <c r="I77" s="86"/>
      <c r="J77" s="86"/>
      <c r="K77" s="62"/>
      <c r="L77" s="62"/>
      <c r="M77" s="62"/>
      <c r="N77" s="172"/>
    </row>
    <row r="78" spans="1:14" s="14" customFormat="1" ht="12.75">
      <c r="A78" s="162" t="s">
        <v>27</v>
      </c>
      <c r="B78" s="90"/>
      <c r="C78" s="90"/>
      <c r="D78" s="90"/>
      <c r="E78" s="90"/>
      <c r="F78" s="90" t="s">
        <v>49</v>
      </c>
      <c r="G78" s="88">
        <f>SUM(G74:G77)</f>
        <v>0</v>
      </c>
      <c r="H78" s="75"/>
      <c r="I78" s="75"/>
      <c r="J78" s="91"/>
      <c r="K78" s="75"/>
      <c r="L78" s="75"/>
      <c r="M78" s="75"/>
      <c r="N78" s="177">
        <f>SUM(G71,G78)</f>
        <v>0</v>
      </c>
    </row>
    <row r="79" spans="1:14" ht="12.75">
      <c r="A79" s="171"/>
      <c r="B79" s="62"/>
      <c r="C79" s="62"/>
      <c r="D79" s="62"/>
      <c r="E79" s="62"/>
      <c r="F79" s="62"/>
      <c r="G79" s="62"/>
      <c r="H79" s="62"/>
      <c r="I79" s="62"/>
      <c r="J79" s="62"/>
      <c r="K79" s="62"/>
      <c r="L79" s="62"/>
      <c r="M79" s="62"/>
      <c r="N79" s="172"/>
    </row>
    <row r="80" spans="1:14" s="14" customFormat="1" ht="12.75">
      <c r="A80" s="178" t="s">
        <v>50</v>
      </c>
      <c r="B80" s="128"/>
      <c r="C80" s="128"/>
      <c r="D80" s="128"/>
      <c r="E80" s="128"/>
      <c r="F80" s="128"/>
      <c r="G80" s="128"/>
      <c r="H80" s="128"/>
      <c r="I80" s="128"/>
      <c r="J80" s="128"/>
      <c r="K80" s="128"/>
      <c r="L80" s="128"/>
      <c r="M80" s="128"/>
      <c r="N80" s="157"/>
    </row>
    <row r="81" spans="1:14" s="14" customFormat="1" ht="12.75">
      <c r="A81" s="162"/>
      <c r="B81" s="75"/>
      <c r="C81" s="75"/>
      <c r="D81" s="75"/>
      <c r="E81" s="75"/>
      <c r="F81" s="75"/>
      <c r="G81" s="75"/>
      <c r="H81" s="75"/>
      <c r="I81" s="75"/>
      <c r="J81" s="75"/>
      <c r="K81" s="75"/>
      <c r="L81" s="75"/>
      <c r="M81" s="75"/>
      <c r="N81" s="175"/>
    </row>
    <row r="82" spans="1:14" s="14" customFormat="1" ht="12.75">
      <c r="A82" s="162" t="s">
        <v>51</v>
      </c>
      <c r="B82" s="27" t="s">
        <v>47</v>
      </c>
      <c r="C82" s="66"/>
      <c r="D82" s="75" t="s">
        <v>51</v>
      </c>
      <c r="E82" s="27" t="s">
        <v>47</v>
      </c>
      <c r="F82" s="66"/>
      <c r="G82" s="82" t="s">
        <v>52</v>
      </c>
      <c r="H82" s="75"/>
      <c r="I82" s="75"/>
      <c r="J82" s="82"/>
      <c r="K82" s="66"/>
      <c r="L82" s="66"/>
      <c r="M82" s="66"/>
      <c r="N82" s="161"/>
    </row>
    <row r="83" spans="1:14" s="14" customFormat="1" ht="12.75">
      <c r="A83" s="169" t="s">
        <v>53</v>
      </c>
      <c r="B83" s="28"/>
      <c r="C83" s="66"/>
      <c r="D83" s="77" t="s">
        <v>54</v>
      </c>
      <c r="E83" s="29"/>
      <c r="F83" s="66"/>
      <c r="G83" s="82"/>
      <c r="H83" s="75"/>
      <c r="I83" s="75"/>
      <c r="J83" s="82"/>
      <c r="K83" s="66"/>
      <c r="L83" s="66"/>
      <c r="M83" s="66"/>
      <c r="N83" s="161"/>
    </row>
    <row r="84" spans="1:14" ht="12.75">
      <c r="A84" s="171" t="s">
        <v>55</v>
      </c>
      <c r="B84" s="30"/>
      <c r="C84" s="65"/>
      <c r="D84" s="77" t="s">
        <v>56</v>
      </c>
      <c r="E84" s="30"/>
      <c r="F84" s="65"/>
      <c r="G84" s="75" t="s">
        <v>51</v>
      </c>
      <c r="H84" s="75" t="s">
        <v>47</v>
      </c>
      <c r="I84" s="62"/>
      <c r="J84" s="75"/>
      <c r="K84" s="77"/>
      <c r="L84" s="77"/>
      <c r="M84" s="77"/>
      <c r="N84" s="179"/>
    </row>
    <row r="85" spans="1:14" ht="12.75">
      <c r="A85" s="171" t="s">
        <v>57</v>
      </c>
      <c r="B85" s="30"/>
      <c r="C85" s="65"/>
      <c r="D85" s="77" t="s">
        <v>58</v>
      </c>
      <c r="E85" s="30"/>
      <c r="F85" s="65"/>
      <c r="G85" s="77" t="s">
        <v>59</v>
      </c>
      <c r="H85" s="69"/>
      <c r="I85" s="62"/>
      <c r="J85" s="62"/>
      <c r="K85" s="77"/>
      <c r="L85" s="77"/>
      <c r="M85" s="77"/>
      <c r="N85" s="179"/>
    </row>
    <row r="86" spans="1:14" ht="12.75">
      <c r="A86" s="171" t="s">
        <v>60</v>
      </c>
      <c r="B86" s="30"/>
      <c r="C86" s="65"/>
      <c r="D86" s="98" t="s">
        <v>221</v>
      </c>
      <c r="E86" s="30"/>
      <c r="F86" s="65"/>
      <c r="G86" s="77"/>
      <c r="H86" s="69"/>
      <c r="I86" s="62"/>
      <c r="J86" s="62"/>
      <c r="K86" s="77"/>
      <c r="L86" s="77"/>
      <c r="M86" s="77"/>
      <c r="N86" s="179"/>
    </row>
    <row r="87" spans="1:14" ht="12.75">
      <c r="A87" s="169" t="s">
        <v>61</v>
      </c>
      <c r="B87" s="30"/>
      <c r="C87" s="65"/>
      <c r="D87" s="77" t="s">
        <v>62</v>
      </c>
      <c r="E87" s="30"/>
      <c r="F87" s="65"/>
      <c r="G87" s="77"/>
      <c r="H87" s="69"/>
      <c r="I87" s="62"/>
      <c r="J87" s="62"/>
      <c r="K87" s="77"/>
      <c r="L87" s="77"/>
      <c r="M87" s="77"/>
      <c r="N87" s="179"/>
    </row>
    <row r="88" spans="1:14" ht="12.75">
      <c r="A88" s="165" t="s">
        <v>63</v>
      </c>
      <c r="B88" s="30"/>
      <c r="C88" s="65"/>
      <c r="D88" s="77" t="s">
        <v>64</v>
      </c>
      <c r="E88" s="30"/>
      <c r="F88" s="65"/>
      <c r="G88" s="77"/>
      <c r="H88" s="69"/>
      <c r="I88" s="62"/>
      <c r="J88" s="77"/>
      <c r="K88" s="77"/>
      <c r="L88" s="77"/>
      <c r="M88" s="77"/>
      <c r="N88" s="179"/>
    </row>
    <row r="89" spans="1:14" ht="12.75">
      <c r="A89" s="171" t="s">
        <v>65</v>
      </c>
      <c r="B89" s="30"/>
      <c r="C89" s="65"/>
      <c r="D89" s="77" t="s">
        <v>66</v>
      </c>
      <c r="E89" s="30"/>
      <c r="F89" s="65"/>
      <c r="G89" s="77"/>
      <c r="H89" s="69"/>
      <c r="I89" s="62"/>
      <c r="J89" s="77"/>
      <c r="K89" s="77"/>
      <c r="L89" s="77"/>
      <c r="M89" s="77"/>
      <c r="N89" s="179"/>
    </row>
    <row r="90" spans="1:14" ht="12.75">
      <c r="A90" s="171" t="s">
        <v>67</v>
      </c>
      <c r="B90" s="30"/>
      <c r="C90" s="65"/>
      <c r="D90" s="77" t="s">
        <v>68</v>
      </c>
      <c r="E90" s="30"/>
      <c r="F90" s="65"/>
      <c r="G90" s="77"/>
      <c r="H90" s="69"/>
      <c r="I90" s="62"/>
      <c r="J90" s="77"/>
      <c r="K90" s="77"/>
      <c r="L90" s="77"/>
      <c r="M90" s="77"/>
      <c r="N90" s="179"/>
    </row>
    <row r="91" spans="1:14" ht="12.75">
      <c r="A91" s="169" t="s">
        <v>69</v>
      </c>
      <c r="B91" s="30"/>
      <c r="C91" s="65"/>
      <c r="D91" s="92" t="s">
        <v>214</v>
      </c>
      <c r="E91" s="30"/>
      <c r="F91" s="65"/>
      <c r="G91" s="77"/>
      <c r="H91" s="69"/>
      <c r="I91" s="62"/>
      <c r="J91" s="77"/>
      <c r="K91" s="77"/>
      <c r="L91" s="77"/>
      <c r="M91" s="77"/>
      <c r="N91" s="179"/>
    </row>
    <row r="92" spans="1:14" ht="12.75">
      <c r="A92" s="171" t="s">
        <v>70</v>
      </c>
      <c r="B92" s="30"/>
      <c r="C92" s="65"/>
      <c r="D92" s="98"/>
      <c r="E92" s="30"/>
      <c r="F92" s="65"/>
      <c r="G92" s="77"/>
      <c r="H92" s="69"/>
      <c r="I92" s="62"/>
      <c r="J92" s="77"/>
      <c r="K92" s="77"/>
      <c r="L92" s="77"/>
      <c r="M92" s="77"/>
      <c r="N92" s="179"/>
    </row>
    <row r="93" spans="1:14" ht="12.75">
      <c r="A93" s="165" t="s">
        <v>71</v>
      </c>
      <c r="B93" s="30"/>
      <c r="C93" s="65"/>
      <c r="D93" s="98"/>
      <c r="E93" s="30"/>
      <c r="F93" s="65"/>
      <c r="G93" s="77"/>
      <c r="H93" s="69"/>
      <c r="I93" s="62"/>
      <c r="J93" s="77"/>
      <c r="K93" s="77"/>
      <c r="L93" s="77"/>
      <c r="M93" s="77"/>
      <c r="N93" s="179"/>
    </row>
    <row r="94" spans="1:14" ht="12.75">
      <c r="A94" s="171"/>
      <c r="B94" s="32"/>
      <c r="C94" s="65"/>
      <c r="D94" s="62"/>
      <c r="E94" s="62"/>
      <c r="F94" s="62"/>
      <c r="G94" s="62"/>
      <c r="H94" s="62"/>
      <c r="I94" s="62"/>
      <c r="J94" s="62"/>
      <c r="K94" s="62"/>
      <c r="L94" s="62"/>
      <c r="M94" s="77"/>
      <c r="N94" s="179"/>
    </row>
    <row r="95" spans="1:14" s="14" customFormat="1" ht="12.75">
      <c r="A95" s="162" t="s">
        <v>27</v>
      </c>
      <c r="B95" s="90"/>
      <c r="C95" s="90"/>
      <c r="D95" s="90"/>
      <c r="E95" s="90"/>
      <c r="F95" s="90"/>
      <c r="G95" s="75"/>
      <c r="H95" s="75"/>
      <c r="I95" s="75"/>
      <c r="J95" s="75"/>
      <c r="K95" s="66"/>
      <c r="L95" s="66"/>
      <c r="M95" s="66"/>
      <c r="N95" s="177">
        <f>SUM(B83:B94,E83:E94,H85:H94)</f>
        <v>0</v>
      </c>
    </row>
    <row r="96" spans="1:14" s="14" customFormat="1" ht="12.75">
      <c r="A96" s="162"/>
      <c r="B96" s="66"/>
      <c r="C96" s="66"/>
      <c r="D96" s="66"/>
      <c r="E96" s="66"/>
      <c r="F96" s="66"/>
      <c r="G96" s="75"/>
      <c r="H96" s="75"/>
      <c r="I96" s="75"/>
      <c r="J96" s="75"/>
      <c r="K96" s="66"/>
      <c r="L96" s="66"/>
      <c r="M96" s="66"/>
      <c r="N96" s="161"/>
    </row>
    <row r="97" spans="1:14" s="14" customFormat="1" ht="12.75">
      <c r="A97" s="178" t="s">
        <v>72</v>
      </c>
      <c r="B97" s="128"/>
      <c r="C97" s="128"/>
      <c r="D97" s="128"/>
      <c r="E97" s="128"/>
      <c r="F97" s="128"/>
      <c r="G97" s="128"/>
      <c r="H97" s="128"/>
      <c r="I97" s="128"/>
      <c r="J97" s="128"/>
      <c r="K97" s="129"/>
      <c r="L97" s="129"/>
      <c r="M97" s="129"/>
      <c r="N97" s="180"/>
    </row>
    <row r="98" spans="1:14" s="14" customFormat="1" ht="12.75">
      <c r="A98" s="162"/>
      <c r="B98" s="75"/>
      <c r="C98" s="75"/>
      <c r="D98" s="75"/>
      <c r="E98" s="75"/>
      <c r="F98" s="75"/>
      <c r="G98" s="75"/>
      <c r="H98" s="75"/>
      <c r="I98" s="75"/>
      <c r="J98" s="75"/>
      <c r="K98" s="75"/>
      <c r="L98" s="75"/>
      <c r="M98" s="75"/>
      <c r="N98" s="175"/>
    </row>
    <row r="99" spans="1:14" s="14" customFormat="1" ht="25.5">
      <c r="A99" s="162" t="s">
        <v>11</v>
      </c>
      <c r="B99" s="75" t="s">
        <v>74</v>
      </c>
      <c r="C99" s="75" t="s">
        <v>182</v>
      </c>
      <c r="D99" s="93" t="s">
        <v>185</v>
      </c>
      <c r="E99" s="74" t="s">
        <v>186</v>
      </c>
      <c r="F99" s="93" t="s">
        <v>187</v>
      </c>
      <c r="G99" s="74" t="s">
        <v>188</v>
      </c>
      <c r="H99" s="93" t="s">
        <v>189</v>
      </c>
      <c r="I99" s="75" t="s">
        <v>22</v>
      </c>
      <c r="J99" s="75"/>
      <c r="K99" s="75"/>
      <c r="L99" s="75"/>
      <c r="M99" s="75"/>
      <c r="N99" s="175"/>
    </row>
    <row r="100" spans="1:14" s="14" customFormat="1" ht="12.75">
      <c r="A100" s="162"/>
      <c r="B100" s="75"/>
      <c r="C100" s="94"/>
      <c r="D100" s="95"/>
      <c r="E100" s="96"/>
      <c r="F100" s="95"/>
      <c r="G100" s="81">
        <f aca="true" t="shared" si="5" ref="G100:G106">E100*F100</f>
        <v>0</v>
      </c>
      <c r="H100" s="97"/>
      <c r="I100" s="88">
        <f aca="true" t="shared" si="6" ref="I100:I106">(H100+G100+D100)*C100</f>
        <v>0</v>
      </c>
      <c r="J100" s="75"/>
      <c r="K100" s="75"/>
      <c r="L100" s="75"/>
      <c r="M100" s="75"/>
      <c r="N100" s="175"/>
    </row>
    <row r="101" spans="1:14" s="14" customFormat="1" ht="12.75">
      <c r="A101" s="167" t="s">
        <v>73</v>
      </c>
      <c r="B101" s="75"/>
      <c r="C101" s="94"/>
      <c r="D101" s="94"/>
      <c r="E101" s="96"/>
      <c r="F101" s="94"/>
      <c r="G101" s="81">
        <f t="shared" si="5"/>
        <v>0</v>
      </c>
      <c r="H101" s="98"/>
      <c r="I101" s="88">
        <f t="shared" si="6"/>
        <v>0</v>
      </c>
      <c r="J101" s="66"/>
      <c r="K101" s="66"/>
      <c r="L101" s="66"/>
      <c r="M101" s="75"/>
      <c r="N101" s="179"/>
    </row>
    <row r="102" spans="1:14" ht="12.75">
      <c r="A102" s="231"/>
      <c r="B102" s="230"/>
      <c r="C102" s="51"/>
      <c r="D102" s="94"/>
      <c r="E102" s="96"/>
      <c r="F102" s="94"/>
      <c r="G102" s="81">
        <f t="shared" si="5"/>
        <v>0</v>
      </c>
      <c r="H102" s="98"/>
      <c r="I102" s="88">
        <f t="shared" si="6"/>
        <v>0</v>
      </c>
      <c r="J102" s="31"/>
      <c r="K102" s="31"/>
      <c r="L102" s="31"/>
      <c r="M102" s="62"/>
      <c r="N102" s="179"/>
    </row>
    <row r="103" spans="1:14" ht="12.75">
      <c r="A103" s="231"/>
      <c r="B103" s="234"/>
      <c r="C103" s="51"/>
      <c r="D103" s="94"/>
      <c r="E103" s="96"/>
      <c r="F103" s="94"/>
      <c r="G103" s="81">
        <f t="shared" si="5"/>
        <v>0</v>
      </c>
      <c r="H103" s="98"/>
      <c r="I103" s="88">
        <f t="shared" si="6"/>
        <v>0</v>
      </c>
      <c r="J103" s="31"/>
      <c r="K103" s="31"/>
      <c r="L103" s="31"/>
      <c r="M103" s="62"/>
      <c r="N103" s="179"/>
    </row>
    <row r="104" spans="1:14" ht="12.75">
      <c r="A104" s="231"/>
      <c r="B104" s="234"/>
      <c r="C104" s="51"/>
      <c r="D104" s="94"/>
      <c r="E104" s="96"/>
      <c r="F104" s="94"/>
      <c r="G104" s="81">
        <f t="shared" si="5"/>
        <v>0</v>
      </c>
      <c r="H104" s="98"/>
      <c r="I104" s="88">
        <f t="shared" si="6"/>
        <v>0</v>
      </c>
      <c r="J104" s="31"/>
      <c r="K104" s="31"/>
      <c r="L104" s="31"/>
      <c r="M104" s="62"/>
      <c r="N104" s="179"/>
    </row>
    <row r="105" spans="1:14" ht="12.75">
      <c r="A105" s="231"/>
      <c r="B105" s="234"/>
      <c r="C105" s="51"/>
      <c r="D105" s="94"/>
      <c r="E105" s="96"/>
      <c r="F105" s="94"/>
      <c r="G105" s="81">
        <f t="shared" si="5"/>
        <v>0</v>
      </c>
      <c r="H105" s="98"/>
      <c r="I105" s="88">
        <f t="shared" si="6"/>
        <v>0</v>
      </c>
      <c r="J105" s="31"/>
      <c r="K105" s="31"/>
      <c r="L105" s="31"/>
      <c r="M105" s="62"/>
      <c r="N105" s="179"/>
    </row>
    <row r="106" spans="1:14" ht="12.75">
      <c r="A106" s="158"/>
      <c r="B106" s="31"/>
      <c r="C106" s="51"/>
      <c r="D106" s="51"/>
      <c r="E106" s="51"/>
      <c r="F106" s="51"/>
      <c r="G106" s="81">
        <f t="shared" si="5"/>
        <v>0</v>
      </c>
      <c r="H106" s="51"/>
      <c r="I106" s="88">
        <f t="shared" si="6"/>
        <v>0</v>
      </c>
      <c r="J106" s="31"/>
      <c r="K106" s="31"/>
      <c r="L106" s="31"/>
      <c r="M106" s="62"/>
      <c r="N106" s="179"/>
    </row>
    <row r="107" spans="1:14" ht="12.75">
      <c r="A107" s="176"/>
      <c r="B107" s="25"/>
      <c r="C107" s="25"/>
      <c r="D107" s="25"/>
      <c r="E107" s="33" t="s">
        <v>190</v>
      </c>
      <c r="F107" s="33"/>
      <c r="G107" s="25"/>
      <c r="H107" s="25"/>
      <c r="I107" s="34">
        <f>SUM(I100:I106)</f>
        <v>0</v>
      </c>
      <c r="J107" s="31"/>
      <c r="K107" s="31"/>
      <c r="L107" s="31"/>
      <c r="M107" s="62"/>
      <c r="N107" s="179"/>
    </row>
    <row r="108" spans="1:14" ht="12.75">
      <c r="A108" s="167" t="s">
        <v>75</v>
      </c>
      <c r="B108" s="70"/>
      <c r="C108" s="32"/>
      <c r="D108" s="32"/>
      <c r="E108" s="32"/>
      <c r="F108" s="32"/>
      <c r="G108" s="99">
        <f>E108*F108</f>
        <v>0</v>
      </c>
      <c r="H108" s="32"/>
      <c r="I108" s="86">
        <f>(D108+G108+H108)*C108</f>
        <v>0</v>
      </c>
      <c r="J108" s="31"/>
      <c r="K108" s="31"/>
      <c r="L108" s="31"/>
      <c r="M108" s="62"/>
      <c r="N108" s="179"/>
    </row>
    <row r="109" spans="1:14" ht="12.75">
      <c r="A109" s="158"/>
      <c r="B109" s="65"/>
      <c r="C109" s="32"/>
      <c r="D109" s="32"/>
      <c r="E109" s="32"/>
      <c r="F109" s="32"/>
      <c r="G109" s="100">
        <f>E109*F109</f>
        <v>0</v>
      </c>
      <c r="H109" s="32"/>
      <c r="I109" s="63">
        <f>(D109+G109+H109)*C109</f>
        <v>0</v>
      </c>
      <c r="J109" s="31"/>
      <c r="K109" s="31"/>
      <c r="L109" s="31"/>
      <c r="M109" s="62"/>
      <c r="N109" s="179"/>
    </row>
    <row r="110" spans="1:14" ht="12.75">
      <c r="A110" s="158"/>
      <c r="B110" s="65"/>
      <c r="C110" s="32"/>
      <c r="D110" s="32"/>
      <c r="E110" s="32"/>
      <c r="F110" s="32"/>
      <c r="G110" s="100">
        <f>E110*F110</f>
        <v>0</v>
      </c>
      <c r="H110" s="32"/>
      <c r="I110" s="63">
        <f>(D110+G110+H110)*C110</f>
        <v>0</v>
      </c>
      <c r="J110" s="31"/>
      <c r="K110" s="31"/>
      <c r="L110" s="31"/>
      <c r="M110" s="62"/>
      <c r="N110" s="179"/>
    </row>
    <row r="111" spans="1:14" ht="12.75">
      <c r="A111" s="158"/>
      <c r="B111" s="65"/>
      <c r="C111" s="32"/>
      <c r="D111" s="32"/>
      <c r="E111" s="32"/>
      <c r="F111" s="32"/>
      <c r="G111" s="100">
        <f>E111*F111</f>
        <v>0</v>
      </c>
      <c r="H111" s="32"/>
      <c r="I111" s="63">
        <f>(D111+G111+H111)*C111</f>
        <v>0</v>
      </c>
      <c r="J111" s="31"/>
      <c r="K111" s="31"/>
      <c r="L111" s="31"/>
      <c r="M111" s="62"/>
      <c r="N111" s="179"/>
    </row>
    <row r="112" spans="1:14" ht="12.75">
      <c r="A112" s="181"/>
      <c r="B112" s="35"/>
      <c r="C112" s="25"/>
      <c r="D112" s="25"/>
      <c r="E112" s="25"/>
      <c r="F112" s="25"/>
      <c r="G112" s="36">
        <f>E112*F112</f>
        <v>0</v>
      </c>
      <c r="H112" s="25"/>
      <c r="I112" s="36">
        <f>(D112+G112+H112)*C112</f>
        <v>0</v>
      </c>
      <c r="J112" s="31"/>
      <c r="K112" s="31"/>
      <c r="L112" s="31"/>
      <c r="M112" s="62"/>
      <c r="N112" s="179"/>
    </row>
    <row r="113" spans="1:14" ht="12.75">
      <c r="A113" s="162" t="s">
        <v>76</v>
      </c>
      <c r="B113" s="75"/>
      <c r="C113" s="88" t="s">
        <v>77</v>
      </c>
      <c r="D113" s="88" t="s">
        <v>78</v>
      </c>
      <c r="E113" s="88" t="s">
        <v>79</v>
      </c>
      <c r="F113" s="88" t="s">
        <v>191</v>
      </c>
      <c r="G113" s="88"/>
      <c r="H113" s="88"/>
      <c r="I113" s="86"/>
      <c r="J113" s="32"/>
      <c r="K113" s="32"/>
      <c r="L113" s="32"/>
      <c r="M113" s="62"/>
      <c r="N113" s="179"/>
    </row>
    <row r="114" spans="1:14" ht="12.75">
      <c r="A114" s="231"/>
      <c r="B114" s="65"/>
      <c r="C114" s="32"/>
      <c r="D114" s="32"/>
      <c r="E114" s="101">
        <v>0.58</v>
      </c>
      <c r="F114" s="69"/>
      <c r="G114" s="101"/>
      <c r="H114" s="32"/>
      <c r="I114" s="86">
        <f>ROUND((C114*D114*E114)+F114,0)</f>
        <v>0</v>
      </c>
      <c r="J114" s="31"/>
      <c r="K114" s="31"/>
      <c r="L114" s="31"/>
      <c r="M114" s="62"/>
      <c r="N114" s="179"/>
    </row>
    <row r="115" spans="1:14" ht="12.75">
      <c r="A115" s="231"/>
      <c r="B115" s="65"/>
      <c r="C115" s="32"/>
      <c r="D115" s="32"/>
      <c r="E115" s="101">
        <v>0.58</v>
      </c>
      <c r="F115" s="69"/>
      <c r="G115" s="101"/>
      <c r="H115" s="32"/>
      <c r="I115" s="86">
        <f>ROUND((C115*D115*E115)+F115,0)</f>
        <v>0</v>
      </c>
      <c r="J115" s="31"/>
      <c r="K115" s="31"/>
      <c r="L115" s="31"/>
      <c r="M115" s="62"/>
      <c r="N115" s="179"/>
    </row>
    <row r="116" spans="1:14" ht="12.75">
      <c r="A116" s="158"/>
      <c r="B116" s="65"/>
      <c r="C116" s="32"/>
      <c r="D116" s="32"/>
      <c r="E116" s="101">
        <v>0.58</v>
      </c>
      <c r="F116" s="69"/>
      <c r="G116" s="101"/>
      <c r="H116" s="32"/>
      <c r="I116" s="86">
        <f>ROUND((C116*D116*E116)+F116,0)</f>
        <v>0</v>
      </c>
      <c r="J116" s="31"/>
      <c r="K116" s="31"/>
      <c r="L116" s="31"/>
      <c r="M116" s="62"/>
      <c r="N116" s="179"/>
    </row>
    <row r="117" spans="1:14" ht="12.75">
      <c r="A117" s="182"/>
      <c r="B117" s="77"/>
      <c r="C117" s="32"/>
      <c r="D117" s="32"/>
      <c r="E117" s="66" t="s">
        <v>192</v>
      </c>
      <c r="F117" s="66"/>
      <c r="G117" s="66"/>
      <c r="H117" s="87"/>
      <c r="I117" s="88">
        <f>SUM(I109:I116)</f>
        <v>0</v>
      </c>
      <c r="J117" s="31"/>
      <c r="K117" s="31"/>
      <c r="L117" s="31"/>
      <c r="M117" s="62"/>
      <c r="N117" s="179"/>
    </row>
    <row r="118" spans="1:14" ht="12.75">
      <c r="A118" s="165"/>
      <c r="B118" s="77"/>
      <c r="C118" s="32"/>
      <c r="D118" s="32"/>
      <c r="E118" s="229" t="s">
        <v>219</v>
      </c>
      <c r="F118" s="101"/>
      <c r="G118" s="101"/>
      <c r="H118" s="32"/>
      <c r="I118" s="86"/>
      <c r="J118" s="31"/>
      <c r="K118" s="31"/>
      <c r="L118" s="31"/>
      <c r="M118" s="62"/>
      <c r="N118" s="179"/>
    </row>
    <row r="119" spans="1:14" s="14" customFormat="1" ht="12.75">
      <c r="A119" s="162" t="s">
        <v>27</v>
      </c>
      <c r="B119" s="90"/>
      <c r="C119" s="90"/>
      <c r="D119" s="90"/>
      <c r="E119" s="90"/>
      <c r="F119" s="90"/>
      <c r="G119" s="90"/>
      <c r="H119" s="90"/>
      <c r="I119" s="75"/>
      <c r="J119" s="75"/>
      <c r="K119" s="75"/>
      <c r="L119" s="91"/>
      <c r="M119" s="75"/>
      <c r="N119" s="183">
        <f>I107+I117</f>
        <v>0</v>
      </c>
    </row>
    <row r="120" spans="1:14" ht="12.75">
      <c r="A120" s="171"/>
      <c r="B120" s="62"/>
      <c r="C120" s="62"/>
      <c r="D120" s="62"/>
      <c r="E120" s="62"/>
      <c r="F120" s="62"/>
      <c r="G120" s="62"/>
      <c r="H120" s="62"/>
      <c r="I120" s="62"/>
      <c r="J120" s="62"/>
      <c r="K120" s="62"/>
      <c r="L120" s="62"/>
      <c r="M120" s="62"/>
      <c r="N120" s="172"/>
    </row>
    <row r="121" spans="1:14" s="14" customFormat="1" ht="12.75">
      <c r="A121" s="173" t="s">
        <v>210</v>
      </c>
      <c r="B121" s="128"/>
      <c r="C121" s="128"/>
      <c r="D121" s="128"/>
      <c r="E121" s="128"/>
      <c r="F121" s="128"/>
      <c r="G121" s="128"/>
      <c r="H121" s="128"/>
      <c r="I121" s="128"/>
      <c r="J121" s="128"/>
      <c r="K121" s="129"/>
      <c r="L121" s="129"/>
      <c r="M121" s="129"/>
      <c r="N121" s="180"/>
    </row>
    <row r="122" spans="1:14" s="14" customFormat="1" ht="12.75">
      <c r="A122" s="184" t="s">
        <v>211</v>
      </c>
      <c r="B122" s="8"/>
      <c r="C122" s="8"/>
      <c r="D122" s="212"/>
      <c r="E122" s="226" t="s">
        <v>217</v>
      </c>
      <c r="F122" s="212"/>
      <c r="G122" s="212"/>
      <c r="H122" s="8"/>
      <c r="I122" s="7" t="s">
        <v>212</v>
      </c>
      <c r="J122" s="8"/>
      <c r="K122" s="8"/>
      <c r="L122" s="8"/>
      <c r="M122" s="8"/>
      <c r="N122" s="163"/>
    </row>
    <row r="123" spans="1:14" s="14" customFormat="1" ht="12.75">
      <c r="A123" s="185"/>
      <c r="B123" s="145" t="s">
        <v>51</v>
      </c>
      <c r="C123" s="145" t="s">
        <v>47</v>
      </c>
      <c r="D123" s="213"/>
      <c r="E123" s="213"/>
      <c r="F123" s="214" t="s">
        <v>51</v>
      </c>
      <c r="G123" s="214" t="s">
        <v>47</v>
      </c>
      <c r="H123" s="145"/>
      <c r="I123" s="146"/>
      <c r="J123" s="147" t="s">
        <v>51</v>
      </c>
      <c r="K123" s="147" t="s">
        <v>47</v>
      </c>
      <c r="L123" s="145"/>
      <c r="M123" s="145"/>
      <c r="N123" s="163"/>
    </row>
    <row r="124" spans="1:14" ht="12.75">
      <c r="A124" s="186"/>
      <c r="B124" s="48" t="s">
        <v>80</v>
      </c>
      <c r="C124" s="30"/>
      <c r="D124" s="215"/>
      <c r="E124" s="215"/>
      <c r="F124" s="216" t="s">
        <v>81</v>
      </c>
      <c r="G124" s="217"/>
      <c r="H124" s="54"/>
      <c r="I124" s="54"/>
      <c r="J124" s="50"/>
      <c r="K124" s="30"/>
      <c r="L124" s="54"/>
      <c r="M124" s="54"/>
      <c r="N124" s="187"/>
    </row>
    <row r="125" spans="1:14" ht="12.75">
      <c r="A125" s="186"/>
      <c r="B125" s="48" t="s">
        <v>82</v>
      </c>
      <c r="C125" s="30"/>
      <c r="D125" s="215"/>
      <c r="E125" s="215"/>
      <c r="F125" s="216" t="s">
        <v>83</v>
      </c>
      <c r="G125" s="217"/>
      <c r="H125" s="54"/>
      <c r="I125" s="54"/>
      <c r="J125" s="48"/>
      <c r="K125" s="30"/>
      <c r="L125" s="54"/>
      <c r="M125" s="54"/>
      <c r="N125" s="187"/>
    </row>
    <row r="126" spans="1:14" ht="12.75">
      <c r="A126" s="186"/>
      <c r="B126" s="48" t="s">
        <v>84</v>
      </c>
      <c r="C126" s="30"/>
      <c r="D126" s="215"/>
      <c r="E126" s="215"/>
      <c r="F126" s="216" t="s">
        <v>213</v>
      </c>
      <c r="G126" s="217"/>
      <c r="H126" s="54"/>
      <c r="I126" s="54"/>
      <c r="J126" s="48"/>
      <c r="K126" s="30"/>
      <c r="L126" s="54"/>
      <c r="M126" s="54"/>
      <c r="N126" s="187"/>
    </row>
    <row r="127" spans="1:14" ht="12.75">
      <c r="A127" s="186"/>
      <c r="B127" s="48" t="s">
        <v>86</v>
      </c>
      <c r="C127" s="30"/>
      <c r="D127" s="215"/>
      <c r="E127" s="215"/>
      <c r="F127" s="216"/>
      <c r="G127" s="217"/>
      <c r="H127" s="54"/>
      <c r="I127" s="54"/>
      <c r="J127" s="48"/>
      <c r="K127" s="30"/>
      <c r="L127" s="54"/>
      <c r="M127" s="54"/>
      <c r="N127" s="187"/>
    </row>
    <row r="128" spans="1:14" ht="12.75">
      <c r="A128" s="186"/>
      <c r="B128" s="48" t="s">
        <v>88</v>
      </c>
      <c r="C128" s="30"/>
      <c r="D128" s="215"/>
      <c r="E128" s="215"/>
      <c r="F128" s="218"/>
      <c r="G128" s="217"/>
      <c r="H128" s="54"/>
      <c r="I128" s="54"/>
      <c r="J128" s="48"/>
      <c r="K128" s="30"/>
      <c r="L128" s="54"/>
      <c r="M128" s="54"/>
      <c r="N128" s="187"/>
    </row>
    <row r="129" spans="1:14" ht="12.75">
      <c r="A129" s="186"/>
      <c r="B129" s="48" t="s">
        <v>90</v>
      </c>
      <c r="C129" s="30"/>
      <c r="D129" s="215"/>
      <c r="E129" s="215"/>
      <c r="F129" s="218"/>
      <c r="G129" s="217"/>
      <c r="H129" s="54"/>
      <c r="I129" s="54"/>
      <c r="J129" s="48"/>
      <c r="K129" s="30"/>
      <c r="L129" s="54"/>
      <c r="M129" s="54"/>
      <c r="N129" s="187"/>
    </row>
    <row r="130" spans="1:14" ht="12.75">
      <c r="A130" s="186"/>
      <c r="B130" s="48" t="s">
        <v>91</v>
      </c>
      <c r="C130" s="30"/>
      <c r="D130" s="215"/>
      <c r="E130" s="215"/>
      <c r="F130" s="218"/>
      <c r="G130" s="217"/>
      <c r="H130" s="54"/>
      <c r="I130" s="54"/>
      <c r="J130" s="48"/>
      <c r="K130" s="30"/>
      <c r="L130" s="54"/>
      <c r="M130" s="54"/>
      <c r="N130" s="187"/>
    </row>
    <row r="131" spans="1:14" ht="12.75">
      <c r="A131" s="186"/>
      <c r="B131" s="48" t="s">
        <v>81</v>
      </c>
      <c r="C131" s="30"/>
      <c r="D131" s="215"/>
      <c r="E131" s="215"/>
      <c r="F131" s="218"/>
      <c r="G131" s="217"/>
      <c r="H131" s="54"/>
      <c r="I131" s="54"/>
      <c r="J131" s="48"/>
      <c r="K131" s="30"/>
      <c r="L131" s="54"/>
      <c r="M131" s="54"/>
      <c r="N131" s="187"/>
    </row>
    <row r="132" spans="1:14" ht="12.75">
      <c r="A132" s="186"/>
      <c r="B132" s="48" t="s">
        <v>83</v>
      </c>
      <c r="C132" s="30"/>
      <c r="D132" s="215"/>
      <c r="E132" s="215"/>
      <c r="F132" s="218"/>
      <c r="G132" s="217"/>
      <c r="H132" s="54"/>
      <c r="I132" s="54"/>
      <c r="J132" s="48"/>
      <c r="K132" s="30"/>
      <c r="L132" s="54"/>
      <c r="M132" s="54"/>
      <c r="N132" s="187"/>
    </row>
    <row r="133" spans="1:14" ht="12.75">
      <c r="A133" s="186"/>
      <c r="B133" s="48" t="s">
        <v>85</v>
      </c>
      <c r="C133" s="30"/>
      <c r="D133" s="215"/>
      <c r="E133" s="215"/>
      <c r="F133" s="218"/>
      <c r="G133" s="217"/>
      <c r="H133" s="54"/>
      <c r="I133" s="54"/>
      <c r="J133" s="48"/>
      <c r="K133" s="30"/>
      <c r="L133" s="54"/>
      <c r="M133" s="54"/>
      <c r="N133" s="187"/>
    </row>
    <row r="134" spans="1:14" s="14" customFormat="1" ht="12.75">
      <c r="A134" s="188"/>
      <c r="B134" s="48" t="s">
        <v>87</v>
      </c>
      <c r="C134" s="30"/>
      <c r="D134" s="219"/>
      <c r="E134" s="220"/>
      <c r="F134" s="221"/>
      <c r="G134" s="217"/>
      <c r="H134" s="52"/>
      <c r="I134" s="52"/>
      <c r="J134" s="46"/>
      <c r="K134" s="30"/>
      <c r="L134" s="52"/>
      <c r="M134" s="52"/>
      <c r="N134" s="168"/>
    </row>
    <row r="135" spans="1:16" s="14" customFormat="1" ht="12.75">
      <c r="A135" s="188"/>
      <c r="B135" s="48" t="s">
        <v>89</v>
      </c>
      <c r="C135" s="30"/>
      <c r="D135" s="222"/>
      <c r="E135" s="220"/>
      <c r="F135" s="223"/>
      <c r="G135" s="217"/>
      <c r="H135" s="57"/>
      <c r="I135" s="57"/>
      <c r="J135" s="49"/>
      <c r="K135" s="30"/>
      <c r="L135" s="54"/>
      <c r="M135" s="54"/>
      <c r="N135" s="187"/>
      <c r="O135" s="12"/>
      <c r="P135" s="12"/>
    </row>
    <row r="136" spans="1:14" s="14" customFormat="1" ht="12.75">
      <c r="A136" s="188"/>
      <c r="B136" s="235" t="s">
        <v>220</v>
      </c>
      <c r="C136" s="30"/>
      <c r="D136" s="220"/>
      <c r="E136" s="220"/>
      <c r="F136" s="224"/>
      <c r="G136" s="217"/>
      <c r="H136" s="52"/>
      <c r="I136" s="52"/>
      <c r="J136" s="46"/>
      <c r="K136" s="30"/>
      <c r="L136" s="52"/>
      <c r="M136" s="52"/>
      <c r="N136" s="163"/>
    </row>
    <row r="137" spans="1:14" s="14" customFormat="1" ht="12.75">
      <c r="A137" s="188"/>
      <c r="B137" s="48"/>
      <c r="C137" s="30"/>
      <c r="D137" s="220"/>
      <c r="E137" s="220"/>
      <c r="F137" s="224"/>
      <c r="G137" s="217"/>
      <c r="H137" s="52"/>
      <c r="I137" s="52"/>
      <c r="J137" s="46"/>
      <c r="K137" s="30"/>
      <c r="L137" s="52"/>
      <c r="M137" s="52"/>
      <c r="N137" s="163"/>
    </row>
    <row r="138" spans="1:14" s="14" customFormat="1" ht="12.75">
      <c r="A138" s="189"/>
      <c r="B138" s="47"/>
      <c r="C138" s="30"/>
      <c r="D138" s="220"/>
      <c r="E138" s="220"/>
      <c r="F138" s="218"/>
      <c r="G138" s="217"/>
      <c r="H138" s="52"/>
      <c r="I138" s="52"/>
      <c r="J138" s="46"/>
      <c r="K138" s="30"/>
      <c r="L138" s="52"/>
      <c r="M138" s="52"/>
      <c r="N138" s="163"/>
    </row>
    <row r="139" spans="1:18" ht="12.75">
      <c r="A139" s="190"/>
      <c r="B139" s="47"/>
      <c r="C139" s="30"/>
      <c r="D139" s="225"/>
      <c r="E139" s="225"/>
      <c r="F139" s="218"/>
      <c r="G139" s="217"/>
      <c r="H139" s="55"/>
      <c r="I139" s="55"/>
      <c r="J139" s="47"/>
      <c r="K139" s="30"/>
      <c r="L139" s="54"/>
      <c r="M139" s="55"/>
      <c r="N139" s="191"/>
      <c r="O139" s="15"/>
      <c r="P139" s="15"/>
      <c r="Q139" s="15"/>
      <c r="R139" s="38"/>
    </row>
    <row r="140" spans="1:18" ht="12.75">
      <c r="A140" s="190"/>
      <c r="B140" s="47"/>
      <c r="C140" s="30"/>
      <c r="D140" s="225"/>
      <c r="E140" s="225"/>
      <c r="F140" s="218"/>
      <c r="G140" s="217"/>
      <c r="H140" s="55"/>
      <c r="I140" s="55"/>
      <c r="J140" s="47"/>
      <c r="K140" s="30"/>
      <c r="L140" s="54"/>
      <c r="M140" s="59"/>
      <c r="N140" s="191"/>
      <c r="O140" s="15"/>
      <c r="P140" s="15"/>
      <c r="Q140" s="15"/>
      <c r="R140" s="15"/>
    </row>
    <row r="141" spans="1:18" ht="12.75">
      <c r="A141" s="190"/>
      <c r="B141" s="47"/>
      <c r="C141" s="30"/>
      <c r="D141" s="225"/>
      <c r="E141" s="225"/>
      <c r="F141" s="218"/>
      <c r="G141" s="217"/>
      <c r="H141" s="55"/>
      <c r="I141" s="55"/>
      <c r="J141" s="47"/>
      <c r="K141" s="30"/>
      <c r="L141" s="54"/>
      <c r="M141" s="53"/>
      <c r="N141" s="192"/>
      <c r="O141" s="15"/>
      <c r="P141" s="15"/>
      <c r="Q141" s="15"/>
      <c r="R141" s="38"/>
    </row>
    <row r="142" spans="1:18" ht="12.75">
      <c r="A142" s="190"/>
      <c r="B142" s="47"/>
      <c r="C142" s="47"/>
      <c r="D142" s="58"/>
      <c r="E142" s="58"/>
      <c r="F142" s="47"/>
      <c r="G142" s="47"/>
      <c r="H142" s="55"/>
      <c r="I142" s="55"/>
      <c r="J142" s="47"/>
      <c r="K142" s="48"/>
      <c r="L142" s="54"/>
      <c r="M142" s="60" t="s">
        <v>148</v>
      </c>
      <c r="N142" s="193">
        <f>SUM(C124:C142)</f>
        <v>0</v>
      </c>
      <c r="O142" s="15"/>
      <c r="P142" s="15"/>
      <c r="Q142" s="15"/>
      <c r="R142" s="38"/>
    </row>
    <row r="143" spans="1:18" s="14" customFormat="1" ht="12.75">
      <c r="A143" s="189" t="s">
        <v>27</v>
      </c>
      <c r="B143" s="56"/>
      <c r="C143" s="56"/>
      <c r="D143" s="56"/>
      <c r="E143" s="56"/>
      <c r="F143" s="56"/>
      <c r="G143" s="52"/>
      <c r="H143" s="52"/>
      <c r="I143" s="52"/>
      <c r="J143" s="56"/>
      <c r="K143" s="52"/>
      <c r="L143" s="54"/>
      <c r="M143" s="61" t="s">
        <v>150</v>
      </c>
      <c r="N143" s="168">
        <f>SUM(G124:G143,K124:K143)</f>
        <v>0</v>
      </c>
      <c r="O143" s="15"/>
      <c r="P143" s="15"/>
      <c r="Q143" s="15"/>
      <c r="R143" s="15"/>
    </row>
    <row r="144" spans="1:18" ht="12.75">
      <c r="A144" s="194"/>
      <c r="B144" s="144"/>
      <c r="C144" s="144"/>
      <c r="D144" s="144"/>
      <c r="E144" s="144"/>
      <c r="F144" s="144"/>
      <c r="G144" s="144"/>
      <c r="H144" s="144"/>
      <c r="I144" s="144"/>
      <c r="J144" s="144"/>
      <c r="K144" s="144"/>
      <c r="L144" s="144"/>
      <c r="M144" s="59"/>
      <c r="N144" s="191"/>
      <c r="O144" s="15"/>
      <c r="P144" s="15"/>
      <c r="Q144" s="15"/>
      <c r="R144" s="15"/>
    </row>
    <row r="145" spans="1:14" s="14" customFormat="1" ht="12.75">
      <c r="A145" s="195" t="s">
        <v>92</v>
      </c>
      <c r="B145" s="131"/>
      <c r="C145" s="131"/>
      <c r="D145" s="131"/>
      <c r="E145" s="131"/>
      <c r="F145" s="131"/>
      <c r="G145" s="131"/>
      <c r="H145" s="131"/>
      <c r="I145" s="131"/>
      <c r="J145" s="131"/>
      <c r="K145" s="131"/>
      <c r="L145" s="131"/>
      <c r="M145" s="131"/>
      <c r="N145" s="196"/>
    </row>
    <row r="146" spans="1:14" s="14" customFormat="1" ht="12.75">
      <c r="A146" s="162"/>
      <c r="B146" s="75"/>
      <c r="C146" s="75"/>
      <c r="D146" s="75"/>
      <c r="E146" s="75"/>
      <c r="F146" s="75"/>
      <c r="G146" s="75"/>
      <c r="H146" s="75"/>
      <c r="I146" s="75"/>
      <c r="J146" s="75"/>
      <c r="K146" s="75"/>
      <c r="L146" s="75"/>
      <c r="M146" s="75"/>
      <c r="N146" s="175"/>
    </row>
    <row r="147" spans="1:14" s="14" customFormat="1" ht="12.75">
      <c r="A147" s="162" t="s">
        <v>93</v>
      </c>
      <c r="B147" s="66"/>
      <c r="C147" s="75"/>
      <c r="D147" s="75"/>
      <c r="E147" s="139"/>
      <c r="F147" s="32"/>
      <c r="G147" s="82" t="s">
        <v>94</v>
      </c>
      <c r="H147" s="66"/>
      <c r="I147" s="140"/>
      <c r="J147" s="32"/>
      <c r="K147" s="75" t="s">
        <v>60</v>
      </c>
      <c r="L147" s="75"/>
      <c r="M147" s="75"/>
      <c r="N147" s="175"/>
    </row>
    <row r="148" spans="1:14" ht="12.75">
      <c r="A148" s="165" t="s">
        <v>95</v>
      </c>
      <c r="B148" s="32" t="s">
        <v>96</v>
      </c>
      <c r="C148" s="62" t="s">
        <v>14</v>
      </c>
      <c r="D148" s="62" t="s">
        <v>22</v>
      </c>
      <c r="E148" s="39"/>
      <c r="F148" s="32"/>
      <c r="G148" s="32"/>
      <c r="H148" s="31"/>
      <c r="I148" s="30"/>
      <c r="J148" s="32"/>
      <c r="K148" s="62" t="s">
        <v>51</v>
      </c>
      <c r="L148" s="32" t="s">
        <v>47</v>
      </c>
      <c r="M148" s="62"/>
      <c r="N148" s="172"/>
    </row>
    <row r="149" spans="1:14" ht="12.75">
      <c r="A149" s="197"/>
      <c r="B149" s="69"/>
      <c r="C149" s="69"/>
      <c r="D149" s="81">
        <f>(A149/12)*C149*B149</f>
        <v>0</v>
      </c>
      <c r="E149" s="39"/>
      <c r="F149" s="32"/>
      <c r="G149" s="32" t="s">
        <v>183</v>
      </c>
      <c r="H149" s="32">
        <f>I33</f>
        <v>0</v>
      </c>
      <c r="I149" s="37"/>
      <c r="J149" s="32"/>
      <c r="K149" s="77"/>
      <c r="L149" s="69"/>
      <c r="M149" s="77"/>
      <c r="N149" s="172"/>
    </row>
    <row r="150" spans="1:14" ht="12.75">
      <c r="A150" s="197"/>
      <c r="B150" s="69"/>
      <c r="C150" s="69"/>
      <c r="D150" s="81">
        <f>(A150/12)*C150*B150</f>
        <v>0</v>
      </c>
      <c r="E150" s="39"/>
      <c r="F150" s="32"/>
      <c r="G150" s="32" t="s">
        <v>184</v>
      </c>
      <c r="H150" s="78">
        <v>0.1</v>
      </c>
      <c r="I150" s="37"/>
      <c r="J150" s="32"/>
      <c r="K150" s="77"/>
      <c r="L150" s="69"/>
      <c r="M150" s="77"/>
      <c r="N150" s="172"/>
    </row>
    <row r="151" spans="1:14" ht="12.75">
      <c r="A151" s="197"/>
      <c r="B151" s="69"/>
      <c r="C151" s="69"/>
      <c r="D151" s="81">
        <f>(A151/12)*C151*B151</f>
        <v>0</v>
      </c>
      <c r="E151" s="30"/>
      <c r="F151" s="32"/>
      <c r="G151" s="32" t="s">
        <v>97</v>
      </c>
      <c r="H151" s="32">
        <f>ROUND(H149*((1+H150)^C3),0)</f>
        <v>0</v>
      </c>
      <c r="I151" s="30"/>
      <c r="J151" s="32"/>
      <c r="K151" s="77"/>
      <c r="L151" s="69"/>
      <c r="M151" s="77"/>
      <c r="N151" s="172"/>
    </row>
    <row r="152" spans="1:14" ht="12.75">
      <c r="A152" s="197"/>
      <c r="B152" s="69"/>
      <c r="C152" s="69"/>
      <c r="D152" s="81">
        <f>(A152/12)*C152*B152</f>
        <v>0</v>
      </c>
      <c r="E152" s="30"/>
      <c r="F152" s="32"/>
      <c r="G152" s="32"/>
      <c r="H152" s="32"/>
      <c r="I152" s="30"/>
      <c r="J152" s="32"/>
      <c r="K152" s="77"/>
      <c r="L152" s="69"/>
      <c r="M152" s="77"/>
      <c r="N152" s="172"/>
    </row>
    <row r="153" spans="1:14" ht="12.75">
      <c r="A153" s="198" t="s">
        <v>98</v>
      </c>
      <c r="B153" s="73"/>
      <c r="C153" s="73"/>
      <c r="D153" s="102">
        <f>SUM(D149:D152)</f>
        <v>0</v>
      </c>
      <c r="E153" s="6"/>
      <c r="F153" s="87"/>
      <c r="G153" s="87"/>
      <c r="H153" s="102">
        <f>H151</f>
        <v>0</v>
      </c>
      <c r="I153" s="6"/>
      <c r="J153" s="87"/>
      <c r="K153" s="66"/>
      <c r="L153" s="102">
        <f>SUM(L149:L152)</f>
        <v>0</v>
      </c>
      <c r="M153" s="77"/>
      <c r="N153" s="172"/>
    </row>
    <row r="154" spans="1:14" ht="12.75">
      <c r="A154" s="165"/>
      <c r="B154" s="32"/>
      <c r="C154" s="32"/>
      <c r="D154" s="62"/>
      <c r="E154" s="32"/>
      <c r="F154" s="32"/>
      <c r="G154" s="32"/>
      <c r="H154" s="32"/>
      <c r="I154" s="32"/>
      <c r="J154" s="32"/>
      <c r="K154" s="77"/>
      <c r="L154" s="69"/>
      <c r="M154" s="77"/>
      <c r="N154" s="172"/>
    </row>
    <row r="155" spans="1:14" s="14" customFormat="1" ht="12.75">
      <c r="A155" s="162" t="s">
        <v>27</v>
      </c>
      <c r="B155" s="90"/>
      <c r="C155" s="91" t="s">
        <v>23</v>
      </c>
      <c r="D155" s="90"/>
      <c r="E155" s="90"/>
      <c r="F155" s="90"/>
      <c r="G155" s="75"/>
      <c r="H155" s="75"/>
      <c r="I155" s="66"/>
      <c r="J155" s="90"/>
      <c r="K155" s="66"/>
      <c r="L155" s="66"/>
      <c r="M155" s="66"/>
      <c r="N155" s="177">
        <f>SUM(D153:L153)</f>
        <v>0</v>
      </c>
    </row>
    <row r="156" spans="1:14" ht="12.75">
      <c r="A156" s="171"/>
      <c r="B156" s="62"/>
      <c r="C156" s="62"/>
      <c r="D156" s="62"/>
      <c r="E156" s="62"/>
      <c r="F156" s="62"/>
      <c r="G156" s="62"/>
      <c r="H156" s="62"/>
      <c r="I156" s="62"/>
      <c r="J156" s="62"/>
      <c r="K156" s="62"/>
      <c r="L156" s="62"/>
      <c r="M156" s="62"/>
      <c r="N156" s="172"/>
    </row>
    <row r="157" spans="1:14" s="14" customFormat="1" ht="12.75">
      <c r="A157" s="173" t="s">
        <v>99</v>
      </c>
      <c r="B157" s="128"/>
      <c r="C157" s="128"/>
      <c r="D157" s="128"/>
      <c r="E157" s="128"/>
      <c r="F157" s="128"/>
      <c r="G157" s="128"/>
      <c r="H157" s="128"/>
      <c r="I157" s="128"/>
      <c r="J157" s="128"/>
      <c r="K157" s="129"/>
      <c r="L157" s="129"/>
      <c r="M157" s="129"/>
      <c r="N157" s="180"/>
    </row>
    <row r="158" spans="1:14" s="14" customFormat="1" ht="12.75">
      <c r="A158" s="171"/>
      <c r="B158" s="62"/>
      <c r="C158" s="62"/>
      <c r="D158" s="62"/>
      <c r="E158" s="62"/>
      <c r="F158" s="62"/>
      <c r="G158" s="62"/>
      <c r="H158" s="62"/>
      <c r="I158" s="93" t="s">
        <v>100</v>
      </c>
      <c r="J158" s="93" t="s">
        <v>101</v>
      </c>
      <c r="K158" s="62"/>
      <c r="L158" s="62"/>
      <c r="M158" s="62"/>
      <c r="N158" s="172"/>
    </row>
    <row r="159" spans="1:14" s="14" customFormat="1" ht="12.75">
      <c r="A159" s="162" t="s">
        <v>102</v>
      </c>
      <c r="B159" s="75"/>
      <c r="C159" s="75" t="s">
        <v>103</v>
      </c>
      <c r="D159" s="93" t="s">
        <v>104</v>
      </c>
      <c r="E159" s="75"/>
      <c r="F159" s="8" t="s">
        <v>22</v>
      </c>
      <c r="G159" s="8"/>
      <c r="H159" s="8" t="s">
        <v>105</v>
      </c>
      <c r="I159" s="93" t="s">
        <v>106</v>
      </c>
      <c r="J159" s="103" t="s">
        <v>107</v>
      </c>
      <c r="K159" s="62"/>
      <c r="L159" s="62"/>
      <c r="M159" s="62"/>
      <c r="N159" s="172"/>
    </row>
    <row r="160" spans="1:14" ht="12.75">
      <c r="A160" s="158"/>
      <c r="B160" s="77"/>
      <c r="C160" s="69"/>
      <c r="D160" s="69"/>
      <c r="E160" s="62"/>
      <c r="F160" s="11">
        <f>C160+D160</f>
        <v>0</v>
      </c>
      <c r="G160" s="44"/>
      <c r="H160" s="11"/>
      <c r="I160" s="86">
        <v>0</v>
      </c>
      <c r="J160" s="11">
        <f>IF(F160=0,0,IF(B172=3,F160,IF(I160&gt;=25000,0,IF(25000-I160&gt;F160,F160,25000-I160))))</f>
        <v>0</v>
      </c>
      <c r="K160" s="62"/>
      <c r="L160" s="62"/>
      <c r="M160" s="62"/>
      <c r="N160" s="172"/>
    </row>
    <row r="161" spans="1:14" ht="12.75">
      <c r="A161" s="158"/>
      <c r="B161" s="77"/>
      <c r="C161" s="69"/>
      <c r="D161" s="69"/>
      <c r="E161" s="77"/>
      <c r="F161" s="11">
        <f>C161+D161</f>
        <v>0</v>
      </c>
      <c r="G161" s="44"/>
      <c r="H161" s="11"/>
      <c r="I161" s="86">
        <v>0</v>
      </c>
      <c r="J161" s="11">
        <f>IF(F161=0,0,IF(B173=3,F161,IF(I161&gt;=25000,0,IF(25000-I161&gt;F161,F161,25000-I161))))</f>
        <v>0</v>
      </c>
      <c r="K161" s="62"/>
      <c r="L161" s="62"/>
      <c r="M161" s="62"/>
      <c r="N161" s="172"/>
    </row>
    <row r="162" spans="1:14" ht="12.75">
      <c r="A162" s="158"/>
      <c r="B162" s="77"/>
      <c r="C162" s="69"/>
      <c r="D162" s="69"/>
      <c r="E162" s="77"/>
      <c r="F162" s="11">
        <f>C162+D162</f>
        <v>0</v>
      </c>
      <c r="G162" s="44"/>
      <c r="H162" s="11"/>
      <c r="I162" s="86">
        <v>0</v>
      </c>
      <c r="J162" s="11">
        <f>IF(F162=0,0,IF(B174=3,F162,IF(I162&gt;=25000,0,IF(25000-I162&gt;F162,F162,25000-I162))))</f>
        <v>0</v>
      </c>
      <c r="K162" s="77"/>
      <c r="L162" s="77"/>
      <c r="M162" s="77"/>
      <c r="N162" s="179"/>
    </row>
    <row r="163" spans="1:14" ht="12.75">
      <c r="A163" s="165"/>
      <c r="B163" s="77"/>
      <c r="C163" s="77"/>
      <c r="D163" s="77"/>
      <c r="E163" s="77"/>
      <c r="F163" s="44"/>
      <c r="G163" s="44"/>
      <c r="H163" s="44"/>
      <c r="I163" s="77"/>
      <c r="J163" s="11">
        <f>IF(F163=0,0,IF(B175=3,F163,IF(I163&gt;=25000,0,IF(25000-I163&gt;F163,F163,25000-I163))))</f>
        <v>0</v>
      </c>
      <c r="K163" s="77"/>
      <c r="L163" s="77"/>
      <c r="M163" s="77"/>
      <c r="N163" s="179"/>
    </row>
    <row r="164" spans="1:14" s="14" customFormat="1" ht="12.75">
      <c r="A164" s="162" t="s">
        <v>27</v>
      </c>
      <c r="B164" s="75"/>
      <c r="C164" s="83">
        <f>SUM(C160:C163)</f>
        <v>0</v>
      </c>
      <c r="D164" s="83">
        <f>SUM(D160:D163)</f>
        <v>0</v>
      </c>
      <c r="E164" s="90"/>
      <c r="F164" s="8"/>
      <c r="G164" s="8"/>
      <c r="H164" s="83"/>
      <c r="I164" s="66"/>
      <c r="J164" s="104">
        <f>SUM(J160:J162)</f>
        <v>0</v>
      </c>
      <c r="K164" s="66"/>
      <c r="L164" s="66"/>
      <c r="M164" s="66"/>
      <c r="N164" s="177">
        <f>SUM(C164:E164)</f>
        <v>0</v>
      </c>
    </row>
    <row r="165" spans="1:14" ht="12.75">
      <c r="A165" s="171"/>
      <c r="B165" s="62"/>
      <c r="C165" s="62"/>
      <c r="D165" s="62"/>
      <c r="E165" s="62"/>
      <c r="F165" s="62"/>
      <c r="G165" s="62"/>
      <c r="H165" s="62"/>
      <c r="I165" s="62"/>
      <c r="J165" s="62"/>
      <c r="K165" s="62"/>
      <c r="L165" s="62"/>
      <c r="M165" s="62"/>
      <c r="N165" s="172"/>
    </row>
    <row r="166" spans="1:14" s="40" customFormat="1" ht="15.75">
      <c r="A166" s="199" t="s">
        <v>108</v>
      </c>
      <c r="B166" s="132"/>
      <c r="C166" s="132"/>
      <c r="D166" s="132"/>
      <c r="E166" s="133"/>
      <c r="F166" s="133"/>
      <c r="G166" s="133"/>
      <c r="H166" s="133"/>
      <c r="I166" s="133"/>
      <c r="J166" s="133"/>
      <c r="K166" s="133"/>
      <c r="L166" s="133"/>
      <c r="M166" s="133"/>
      <c r="N166" s="200">
        <f>SUM(N55,N78,N95,N119,N142,N143,N155,N164)</f>
        <v>0</v>
      </c>
    </row>
    <row r="167" spans="1:14" ht="12.75">
      <c r="A167" s="171"/>
      <c r="B167" s="62"/>
      <c r="C167" s="62"/>
      <c r="D167" s="62"/>
      <c r="E167" s="62"/>
      <c r="F167" s="62"/>
      <c r="G167" s="62"/>
      <c r="H167" s="62"/>
      <c r="I167" s="62"/>
      <c r="J167" s="62"/>
      <c r="K167" s="62"/>
      <c r="L167" s="62"/>
      <c r="M167" s="62"/>
      <c r="N167" s="172"/>
    </row>
    <row r="168" spans="1:14" s="14" customFormat="1" ht="12.75">
      <c r="A168" s="173" t="s">
        <v>109</v>
      </c>
      <c r="B168" s="128"/>
      <c r="C168" s="128"/>
      <c r="D168" s="128"/>
      <c r="E168" s="128"/>
      <c r="F168" s="128"/>
      <c r="G168" s="128"/>
      <c r="H168" s="128"/>
      <c r="I168" s="128"/>
      <c r="J168" s="128"/>
      <c r="K168" s="129"/>
      <c r="L168" s="129"/>
      <c r="M168" s="129"/>
      <c r="N168" s="180"/>
    </row>
    <row r="169" spans="1:14" s="14" customFormat="1" ht="12.75">
      <c r="A169" s="171"/>
      <c r="B169" s="62"/>
      <c r="C169" s="62"/>
      <c r="D169" s="62"/>
      <c r="E169" s="62"/>
      <c r="F169" s="62"/>
      <c r="G169" s="62"/>
      <c r="H169" s="62"/>
      <c r="I169" s="62"/>
      <c r="J169" s="62"/>
      <c r="K169" s="62"/>
      <c r="L169" s="62"/>
      <c r="M169" s="62"/>
      <c r="N169" s="172"/>
    </row>
    <row r="170" spans="1:14" s="14" customFormat="1" ht="12.75">
      <c r="A170" s="162" t="s">
        <v>110</v>
      </c>
      <c r="B170" s="62"/>
      <c r="C170" s="62"/>
      <c r="D170" s="141"/>
      <c r="E170" s="62"/>
      <c r="F170" s="62"/>
      <c r="G170" s="62"/>
      <c r="H170" s="141"/>
      <c r="I170" s="62"/>
      <c r="J170" s="62"/>
      <c r="K170" s="62"/>
      <c r="L170" s="62"/>
      <c r="M170" s="62"/>
      <c r="N170" s="172"/>
    </row>
    <row r="171" spans="1:14" ht="12.75">
      <c r="A171" s="171"/>
      <c r="B171" s="93" t="s">
        <v>111</v>
      </c>
      <c r="C171" s="93" t="s">
        <v>47</v>
      </c>
      <c r="D171" s="141"/>
      <c r="E171" s="75" t="s">
        <v>112</v>
      </c>
      <c r="F171" s="62"/>
      <c r="G171" s="62"/>
      <c r="H171" s="141"/>
      <c r="I171" s="82" t="s">
        <v>113</v>
      </c>
      <c r="J171" s="82"/>
      <c r="K171" s="62"/>
      <c r="L171" s="62"/>
      <c r="M171" s="62"/>
      <c r="N171" s="172"/>
    </row>
    <row r="172" spans="1:14" ht="12.75">
      <c r="A172" s="165" t="s">
        <v>114</v>
      </c>
      <c r="B172" s="77">
        <v>1</v>
      </c>
      <c r="C172" s="105">
        <f>IF(B172=1,(N166-N143-N155-N164+J164),IF(B172=2,(N166-N143-N155-N164+J164-SUM(H85:H94)),IF(B172=3,N166,0)))</f>
        <v>0</v>
      </c>
      <c r="D172" s="39"/>
      <c r="E172" s="62" t="s">
        <v>115</v>
      </c>
      <c r="F172" s="106">
        <v>0.555</v>
      </c>
      <c r="G172" s="107" t="s">
        <v>116</v>
      </c>
      <c r="H172" s="39"/>
      <c r="I172" s="77" t="s">
        <v>115</v>
      </c>
      <c r="J172" s="65" t="s">
        <v>117</v>
      </c>
      <c r="K172" s="62"/>
      <c r="L172" s="62"/>
      <c r="M172" s="62"/>
      <c r="N172" s="172"/>
    </row>
    <row r="173" spans="1:14" ht="12.75">
      <c r="A173" s="165" t="s">
        <v>118</v>
      </c>
      <c r="B173" s="77">
        <v>1</v>
      </c>
      <c r="C173" s="105">
        <f>ROUND(C172*INDEX(E172:F177,B173,2),0)</f>
        <v>0</v>
      </c>
      <c r="D173" s="39"/>
      <c r="E173" s="62" t="s">
        <v>119</v>
      </c>
      <c r="F173" s="79">
        <v>0.26</v>
      </c>
      <c r="G173" s="107" t="s">
        <v>120</v>
      </c>
      <c r="H173" s="39"/>
      <c r="I173" s="77" t="s">
        <v>119</v>
      </c>
      <c r="J173" s="65" t="s">
        <v>121</v>
      </c>
      <c r="K173" s="62"/>
      <c r="L173" s="62"/>
      <c r="M173" s="62"/>
      <c r="N173" s="172"/>
    </row>
    <row r="174" spans="1:14" ht="12.75">
      <c r="A174" s="165" t="s">
        <v>41</v>
      </c>
      <c r="B174" s="210">
        <f>INDEX(E172:F177,B173,2)</f>
        <v>0.555</v>
      </c>
      <c r="C174" s="77"/>
      <c r="D174" s="39"/>
      <c r="E174" s="62" t="s">
        <v>122</v>
      </c>
      <c r="F174" s="79">
        <v>0.53</v>
      </c>
      <c r="G174" s="107" t="s">
        <v>123</v>
      </c>
      <c r="H174" s="39"/>
      <c r="I174" s="77" t="s">
        <v>122</v>
      </c>
      <c r="J174" s="65" t="s">
        <v>124</v>
      </c>
      <c r="K174" s="62"/>
      <c r="L174" s="62"/>
      <c r="M174" s="62"/>
      <c r="N174" s="172"/>
    </row>
    <row r="175" spans="1:14" ht="12.75">
      <c r="A175" s="165"/>
      <c r="B175" s="77"/>
      <c r="C175" s="77"/>
      <c r="D175" s="39"/>
      <c r="E175" s="62" t="s">
        <v>125</v>
      </c>
      <c r="F175" s="79">
        <v>0.08</v>
      </c>
      <c r="G175" s="107" t="s">
        <v>126</v>
      </c>
      <c r="H175" s="39"/>
      <c r="I175" s="77" t="s">
        <v>125</v>
      </c>
      <c r="J175" s="65" t="s">
        <v>60</v>
      </c>
      <c r="K175" s="62"/>
      <c r="L175" s="62"/>
      <c r="M175" s="62"/>
      <c r="N175" s="172"/>
    </row>
    <row r="176" spans="1:14" ht="12.75">
      <c r="A176" s="165" t="s">
        <v>23</v>
      </c>
      <c r="B176" s="77"/>
      <c r="C176" s="77"/>
      <c r="D176" s="39"/>
      <c r="E176" s="62" t="s">
        <v>127</v>
      </c>
      <c r="F176" s="108" t="s">
        <v>128</v>
      </c>
      <c r="G176" s="107" t="s">
        <v>129</v>
      </c>
      <c r="H176" s="41"/>
      <c r="I176" s="107"/>
      <c r="J176" s="62"/>
      <c r="K176" s="77"/>
      <c r="L176" s="62"/>
      <c r="M176" s="77"/>
      <c r="N176" s="179"/>
    </row>
    <row r="177" spans="1:14" s="14" customFormat="1" ht="12.75">
      <c r="A177" s="162"/>
      <c r="B177" s="90"/>
      <c r="C177" s="90"/>
      <c r="D177" s="42"/>
      <c r="E177" s="62" t="s">
        <v>130</v>
      </c>
      <c r="F177" s="80"/>
      <c r="G177" s="109" t="s">
        <v>131</v>
      </c>
      <c r="H177" s="43"/>
      <c r="I177" s="109"/>
      <c r="J177" s="91"/>
      <c r="K177" s="91"/>
      <c r="L177" s="66"/>
      <c r="M177" s="66"/>
      <c r="N177" s="161"/>
    </row>
    <row r="178" spans="1:14" s="14" customFormat="1" ht="12.75">
      <c r="A178" s="169"/>
      <c r="B178" s="90"/>
      <c r="C178" s="110"/>
      <c r="D178" s="42"/>
      <c r="E178" s="62"/>
      <c r="F178" s="80"/>
      <c r="G178" s="109"/>
      <c r="H178" s="43"/>
      <c r="I178" s="109"/>
      <c r="J178" s="91"/>
      <c r="K178" s="91"/>
      <c r="L178" s="66"/>
      <c r="M178" s="66"/>
      <c r="N178" s="161"/>
    </row>
    <row r="179" spans="1:14" ht="12.75">
      <c r="A179" s="171"/>
      <c r="B179" s="62"/>
      <c r="C179" s="62"/>
      <c r="D179" s="62"/>
      <c r="E179" s="62"/>
      <c r="F179" s="62"/>
      <c r="G179" s="62"/>
      <c r="H179" s="62"/>
      <c r="I179" s="62"/>
      <c r="J179" s="62"/>
      <c r="K179" s="62"/>
      <c r="L179" s="62"/>
      <c r="M179" s="62"/>
      <c r="N179" s="172"/>
    </row>
    <row r="180" spans="1:14" ht="12.75">
      <c r="A180" s="162" t="s">
        <v>27</v>
      </c>
      <c r="B180" s="62"/>
      <c r="C180" s="62"/>
      <c r="D180" s="62"/>
      <c r="E180" s="227" t="s">
        <v>218</v>
      </c>
      <c r="F180" s="62"/>
      <c r="G180" s="62"/>
      <c r="H180" s="62"/>
      <c r="I180" s="62"/>
      <c r="J180" s="62"/>
      <c r="K180" s="62"/>
      <c r="L180" s="62"/>
      <c r="M180" s="62"/>
      <c r="N180" s="177">
        <f>C173</f>
        <v>0</v>
      </c>
    </row>
    <row r="181" spans="1:14" ht="12.75">
      <c r="A181" s="171"/>
      <c r="B181" s="62"/>
      <c r="C181" s="62"/>
      <c r="D181" s="62"/>
      <c r="E181" s="62"/>
      <c r="F181" s="62"/>
      <c r="G181" s="62"/>
      <c r="H181" s="62"/>
      <c r="I181" s="62"/>
      <c r="J181" s="62"/>
      <c r="K181" s="62"/>
      <c r="L181" s="62"/>
      <c r="M181" s="62"/>
      <c r="N181" s="172"/>
    </row>
    <row r="182" spans="1:14" s="40" customFormat="1" ht="15.75">
      <c r="A182" s="195" t="s">
        <v>132</v>
      </c>
      <c r="B182" s="134"/>
      <c r="C182" s="132"/>
      <c r="D182" s="132"/>
      <c r="E182" s="133"/>
      <c r="F182" s="133"/>
      <c r="G182" s="133"/>
      <c r="H182" s="133"/>
      <c r="I182" s="133"/>
      <c r="J182" s="133"/>
      <c r="K182" s="133"/>
      <c r="L182" s="133"/>
      <c r="M182" s="133"/>
      <c r="N182" s="200"/>
    </row>
    <row r="183" spans="1:14" s="40" customFormat="1" ht="15.75">
      <c r="A183" s="201"/>
      <c r="B183" s="111"/>
      <c r="C183" s="111"/>
      <c r="D183" s="111"/>
      <c r="E183" s="64"/>
      <c r="F183" s="64"/>
      <c r="G183" s="64"/>
      <c r="H183" s="64"/>
      <c r="I183" s="64"/>
      <c r="J183" s="64"/>
      <c r="K183" s="64"/>
      <c r="L183" s="64"/>
      <c r="M183" s="64"/>
      <c r="N183" s="202"/>
    </row>
    <row r="184" spans="1:14" ht="12.75">
      <c r="A184" s="203" t="s">
        <v>133</v>
      </c>
      <c r="B184" s="44"/>
      <c r="C184" s="44"/>
      <c r="D184" s="44"/>
      <c r="E184" s="142"/>
      <c r="F184" s="7">
        <v>424</v>
      </c>
      <c r="G184" s="44"/>
      <c r="H184" s="44"/>
      <c r="I184" s="44"/>
      <c r="J184" s="44"/>
      <c r="K184" s="141"/>
      <c r="L184" s="8">
        <v>398</v>
      </c>
      <c r="M184" s="44"/>
      <c r="N184" s="187"/>
    </row>
    <row r="185" spans="1:14" ht="12.75">
      <c r="A185" s="204"/>
      <c r="B185" s="44" t="s">
        <v>134</v>
      </c>
      <c r="C185" s="112" t="s">
        <v>135</v>
      </c>
      <c r="D185" s="11">
        <f>L55</f>
        <v>0</v>
      </c>
      <c r="E185" s="142"/>
      <c r="F185" s="62"/>
      <c r="G185" s="9" t="s">
        <v>136</v>
      </c>
      <c r="H185" s="11">
        <f>N21</f>
        <v>0</v>
      </c>
      <c r="I185" s="10" t="s">
        <v>60</v>
      </c>
      <c r="J185" s="11"/>
      <c r="K185" s="141"/>
      <c r="L185" s="62"/>
      <c r="M185" s="44" t="s">
        <v>137</v>
      </c>
      <c r="N185" s="205">
        <f>N55</f>
        <v>0</v>
      </c>
    </row>
    <row r="186" spans="1:14" ht="12.75">
      <c r="A186" s="204"/>
      <c r="B186" s="44" t="s">
        <v>138</v>
      </c>
      <c r="C186" s="112" t="s">
        <v>139</v>
      </c>
      <c r="D186" s="11">
        <f>N78</f>
        <v>0</v>
      </c>
      <c r="E186" s="142"/>
      <c r="F186" s="62"/>
      <c r="G186" s="9" t="s">
        <v>140</v>
      </c>
      <c r="H186" s="11">
        <f>N55-N21</f>
        <v>0</v>
      </c>
      <c r="I186" s="44" t="s">
        <v>141</v>
      </c>
      <c r="J186" s="11">
        <f>N142+SUM(G124:G142)</f>
        <v>0</v>
      </c>
      <c r="K186" s="141"/>
      <c r="L186" s="62"/>
      <c r="M186" s="44" t="s">
        <v>138</v>
      </c>
      <c r="N186" s="205">
        <f>G71</f>
        <v>0</v>
      </c>
    </row>
    <row r="187" spans="1:14" ht="12.75">
      <c r="A187" s="204"/>
      <c r="B187" s="44" t="s">
        <v>142</v>
      </c>
      <c r="C187" s="112" t="s">
        <v>143</v>
      </c>
      <c r="D187" s="11">
        <f>N95</f>
        <v>0</v>
      </c>
      <c r="E187" s="142"/>
      <c r="F187" s="62"/>
      <c r="G187" s="9" t="s">
        <v>144</v>
      </c>
      <c r="H187" s="11">
        <f>SUM(K124:K141)</f>
        <v>0</v>
      </c>
      <c r="I187" s="44" t="s">
        <v>145</v>
      </c>
      <c r="J187" s="11">
        <f>B93</f>
        <v>0</v>
      </c>
      <c r="K187" s="141"/>
      <c r="L187" s="62"/>
      <c r="M187" s="44" t="s">
        <v>144</v>
      </c>
      <c r="N187" s="205">
        <f>SUM(K124:K141)</f>
        <v>0</v>
      </c>
    </row>
    <row r="188" spans="1:14" ht="12.75">
      <c r="A188" s="204"/>
      <c r="B188" s="44" t="s">
        <v>43</v>
      </c>
      <c r="C188" s="112" t="s">
        <v>146</v>
      </c>
      <c r="D188" s="11">
        <f>N119</f>
        <v>0</v>
      </c>
      <c r="E188" s="142"/>
      <c r="F188" s="62"/>
      <c r="G188" s="9" t="s">
        <v>43</v>
      </c>
      <c r="H188" s="11"/>
      <c r="I188" s="44" t="s">
        <v>147</v>
      </c>
      <c r="J188" s="11">
        <f>G71</f>
        <v>0</v>
      </c>
      <c r="K188" s="141"/>
      <c r="L188" s="62"/>
      <c r="M188" s="44" t="s">
        <v>141</v>
      </c>
      <c r="N188" s="205">
        <f>N142+SUM(G124:G141)</f>
        <v>0</v>
      </c>
    </row>
    <row r="189" spans="1:14" ht="12.75">
      <c r="A189" s="204"/>
      <c r="B189" s="44" t="s">
        <v>141</v>
      </c>
      <c r="C189" s="112" t="s">
        <v>148</v>
      </c>
      <c r="D189" s="11">
        <f>N142</f>
        <v>0</v>
      </c>
      <c r="E189" s="142"/>
      <c r="F189" s="62"/>
      <c r="G189" s="44" t="s">
        <v>73</v>
      </c>
      <c r="H189" s="11">
        <f>I107</f>
        <v>0</v>
      </c>
      <c r="I189" s="44" t="s">
        <v>149</v>
      </c>
      <c r="J189" s="11">
        <f>E90</f>
        <v>0</v>
      </c>
      <c r="K189" s="141"/>
      <c r="L189" s="62"/>
      <c r="M189" s="44" t="s">
        <v>43</v>
      </c>
      <c r="N189" s="205">
        <f>N119</f>
        <v>0</v>
      </c>
    </row>
    <row r="190" spans="1:14" ht="12.75">
      <c r="A190" s="204"/>
      <c r="B190" s="44" t="s">
        <v>144</v>
      </c>
      <c r="C190" s="112" t="s">
        <v>150</v>
      </c>
      <c r="D190" s="11">
        <f>N143</f>
        <v>0</v>
      </c>
      <c r="E190" s="143"/>
      <c r="F190" s="62"/>
      <c r="G190" s="44" t="s">
        <v>151</v>
      </c>
      <c r="H190" s="11">
        <f>I117</f>
        <v>0</v>
      </c>
      <c r="I190" s="44" t="s">
        <v>152</v>
      </c>
      <c r="J190" s="11">
        <f>N164</f>
        <v>0</v>
      </c>
      <c r="K190" s="141"/>
      <c r="L190" s="62"/>
      <c r="M190" s="44" t="s">
        <v>60</v>
      </c>
      <c r="N190" s="205">
        <f>SUM(N95,G78,N155)</f>
        <v>0</v>
      </c>
    </row>
    <row r="191" spans="1:14" ht="12.75">
      <c r="A191" s="204"/>
      <c r="B191" s="44" t="s">
        <v>153</v>
      </c>
      <c r="C191" s="112" t="s">
        <v>154</v>
      </c>
      <c r="D191" s="11">
        <f>M55</f>
        <v>0</v>
      </c>
      <c r="E191" s="143"/>
      <c r="F191" s="62"/>
      <c r="G191" s="10" t="s">
        <v>155</v>
      </c>
      <c r="H191" s="11"/>
      <c r="I191" s="44" t="s">
        <v>156</v>
      </c>
      <c r="J191" s="11">
        <f>H85</f>
        <v>0</v>
      </c>
      <c r="K191" s="141"/>
      <c r="L191" s="62"/>
      <c r="M191" s="44" t="s">
        <v>157</v>
      </c>
      <c r="N191" s="205">
        <f>C164</f>
        <v>0</v>
      </c>
    </row>
    <row r="192" spans="1:14" ht="12.75">
      <c r="A192" s="204"/>
      <c r="B192" s="44" t="s">
        <v>158</v>
      </c>
      <c r="C192" s="112" t="s">
        <v>159</v>
      </c>
      <c r="D192" s="11">
        <f>N155</f>
        <v>0</v>
      </c>
      <c r="E192" s="143"/>
      <c r="F192" s="62"/>
      <c r="G192" s="44" t="s">
        <v>97</v>
      </c>
      <c r="H192" s="11">
        <f>H153</f>
        <v>0</v>
      </c>
      <c r="I192" s="44" t="s">
        <v>160</v>
      </c>
      <c r="J192" s="11">
        <v>0</v>
      </c>
      <c r="K192" s="141"/>
      <c r="L192" s="62"/>
      <c r="M192" s="44"/>
      <c r="N192" s="205"/>
    </row>
    <row r="193" spans="1:14" ht="12.75">
      <c r="A193" s="204"/>
      <c r="B193" s="44" t="s">
        <v>161</v>
      </c>
      <c r="C193" s="44" t="s">
        <v>162</v>
      </c>
      <c r="D193" s="11">
        <f>N164</f>
        <v>0</v>
      </c>
      <c r="E193" s="143"/>
      <c r="F193" s="62"/>
      <c r="G193" s="44" t="s">
        <v>93</v>
      </c>
      <c r="H193" s="11">
        <f>D153+L153</f>
        <v>0</v>
      </c>
      <c r="I193" s="44" t="s">
        <v>163</v>
      </c>
      <c r="J193" s="11">
        <f>SUM(G78,B84:B92,E83:E89,E91:E93,H86:H93)</f>
        <v>0</v>
      </c>
      <c r="K193" s="141"/>
      <c r="L193" s="62"/>
      <c r="M193" s="8" t="s">
        <v>164</v>
      </c>
      <c r="N193" s="205">
        <f>SUM(N185:N191)</f>
        <v>0</v>
      </c>
    </row>
    <row r="194" spans="1:14" ht="12.75">
      <c r="A194" s="204"/>
      <c r="B194" s="44" t="s">
        <v>165</v>
      </c>
      <c r="C194" s="44" t="s">
        <v>166</v>
      </c>
      <c r="D194" s="11"/>
      <c r="E194" s="143"/>
      <c r="F194" s="62"/>
      <c r="G194" s="44"/>
      <c r="H194" s="11"/>
      <c r="I194" s="44" t="s">
        <v>193</v>
      </c>
      <c r="J194" s="11"/>
      <c r="K194" s="141"/>
      <c r="L194" s="62"/>
      <c r="M194" s="44" t="s">
        <v>167</v>
      </c>
      <c r="N194" s="205">
        <f>D164</f>
        <v>0</v>
      </c>
    </row>
    <row r="195" spans="1:14" ht="12.75">
      <c r="A195" s="204"/>
      <c r="B195" s="44"/>
      <c r="C195" s="44"/>
      <c r="D195" s="11"/>
      <c r="E195" s="143"/>
      <c r="F195" s="62"/>
      <c r="G195" s="44"/>
      <c r="H195" s="11"/>
      <c r="I195" s="44" t="s">
        <v>60</v>
      </c>
      <c r="J195" s="11"/>
      <c r="K195" s="141"/>
      <c r="L195" s="62"/>
      <c r="M195" s="44"/>
      <c r="N195" s="205"/>
    </row>
    <row r="196" spans="1:14" ht="12.75">
      <c r="A196" s="204"/>
      <c r="B196" s="8" t="s">
        <v>168</v>
      </c>
      <c r="C196" s="44"/>
      <c r="D196" s="11">
        <f>SUM(D185:D193)</f>
        <v>0</v>
      </c>
      <c r="E196" s="143"/>
      <c r="F196" s="62"/>
      <c r="G196" s="8" t="s">
        <v>169</v>
      </c>
      <c r="H196" s="11">
        <f>SUM(H185:H195,J185:J195)</f>
        <v>0</v>
      </c>
      <c r="I196" s="44"/>
      <c r="J196" s="11"/>
      <c r="K196" s="141"/>
      <c r="L196" s="62"/>
      <c r="M196" s="8" t="s">
        <v>169</v>
      </c>
      <c r="N196" s="205">
        <f>SUM(N193:N194)</f>
        <v>0</v>
      </c>
    </row>
    <row r="197" spans="1:14" ht="12.75">
      <c r="A197" s="204"/>
      <c r="B197" s="8" t="s">
        <v>194</v>
      </c>
      <c r="C197" s="44" t="s">
        <v>170</v>
      </c>
      <c r="D197" s="11">
        <f>N180</f>
        <v>0</v>
      </c>
      <c r="E197" s="143"/>
      <c r="F197" s="62"/>
      <c r="G197" s="8" t="s">
        <v>195</v>
      </c>
      <c r="H197" s="11">
        <f>N180</f>
        <v>0</v>
      </c>
      <c r="I197" s="44"/>
      <c r="J197" s="11"/>
      <c r="K197" s="141"/>
      <c r="L197" s="62"/>
      <c r="M197" s="45" t="s">
        <v>196</v>
      </c>
      <c r="N197" s="205">
        <f>C173</f>
        <v>0</v>
      </c>
    </row>
    <row r="198" spans="1:14" ht="12.75">
      <c r="A198" s="204"/>
      <c r="B198" s="8" t="s">
        <v>27</v>
      </c>
      <c r="C198" s="44"/>
      <c r="D198" s="11">
        <f>SUM(D196:D197)</f>
        <v>0</v>
      </c>
      <c r="E198" s="143"/>
      <c r="F198" s="62"/>
      <c r="G198" s="8" t="s">
        <v>22</v>
      </c>
      <c r="H198" s="11">
        <f>SUM(H196:H197)</f>
        <v>0</v>
      </c>
      <c r="I198" s="44"/>
      <c r="J198" s="11"/>
      <c r="K198" s="141"/>
      <c r="L198" s="62"/>
      <c r="M198" s="44" t="s">
        <v>22</v>
      </c>
      <c r="N198" s="205">
        <f>SUM(N196:N197)</f>
        <v>0</v>
      </c>
    </row>
    <row r="199" spans="1:14" ht="12.75">
      <c r="A199" s="171"/>
      <c r="B199" s="62"/>
      <c r="C199" s="62"/>
      <c r="D199" s="62"/>
      <c r="E199" s="62"/>
      <c r="F199" s="62"/>
      <c r="G199" s="62"/>
      <c r="H199" s="62"/>
      <c r="I199" s="62"/>
      <c r="J199" s="62"/>
      <c r="K199" s="62"/>
      <c r="L199" s="62"/>
      <c r="M199" s="62"/>
      <c r="N199" s="164"/>
    </row>
    <row r="200" spans="1:14" ht="12.75" thickBot="1">
      <c r="A200" s="206"/>
      <c r="B200" s="207"/>
      <c r="C200" s="207"/>
      <c r="D200" s="207"/>
      <c r="E200" s="207"/>
      <c r="F200" s="207"/>
      <c r="G200" s="207"/>
      <c r="H200" s="207"/>
      <c r="I200" s="207"/>
      <c r="J200" s="207"/>
      <c r="K200" s="207"/>
      <c r="L200" s="207"/>
      <c r="M200" s="208"/>
      <c r="N200" s="209"/>
    </row>
    <row r="201" spans="1:14" s="40" customFormat="1" ht="15">
      <c r="A201" s="14"/>
      <c r="M201" s="14"/>
      <c r="N201" s="14"/>
    </row>
    <row r="202" spans="1:15" s="40" customFormat="1" ht="15">
      <c r="A202" s="12"/>
      <c r="B202" s="12"/>
      <c r="C202" s="12"/>
      <c r="D202" s="12"/>
      <c r="E202" s="12"/>
      <c r="F202" s="12"/>
      <c r="G202" s="12"/>
      <c r="H202" s="12"/>
      <c r="I202" s="12"/>
      <c r="J202" s="12"/>
      <c r="K202" s="12"/>
      <c r="L202" s="12"/>
      <c r="M202" s="12"/>
      <c r="N202" s="12"/>
      <c r="O202" s="12"/>
    </row>
  </sheetData>
  <sheetProtection formatColumns="0" formatRows="0" insertColumns="0" insertRows="0" deleteColumns="0" deleteRows="0"/>
  <protectedRanges>
    <protectedRange sqref="E3:F10 A3:D6 D8:D10 B7:C10" name="Range1"/>
    <protectedRange sqref="A42:H46 A24:H28 A30:H34 A15:H22 A36:H40 A48:H52" name="Range2"/>
    <protectedRange sqref="F177" name="Range3_2"/>
  </protectedRanges>
  <printOptions gridLines="1"/>
  <pageMargins left="0.25" right="0.25" top="0.5" bottom="0.5" header="0.25" footer="0.25"/>
  <pageSetup fitToHeight="4" fitToWidth="1" horizontalDpi="600" verticalDpi="600" orientation="landscape" scale="85" r:id="rId3"/>
  <headerFooter alignWithMargins="0">
    <oddHeader>&amp;L&amp;F&amp;R&amp;A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School of Nursing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jennbond</dc:creator>
  <cp:keywords/>
  <dc:description/>
  <cp:lastModifiedBy>Marni R Levy</cp:lastModifiedBy>
  <cp:lastPrinted>2009-03-03T18:46:20Z</cp:lastPrinted>
  <dcterms:created xsi:type="dcterms:W3CDTF">2006-08-14T16:12:25Z</dcterms:created>
  <dcterms:modified xsi:type="dcterms:W3CDTF">2020-01-03T21:22:51Z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kiField">
    <vt:lpwstr/>
  </property>
</Properties>
</file>